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15" windowHeight="7665" activeTab="0"/>
  </bookViews>
  <sheets>
    <sheet name="ТИТУЛ" sheetId="1" r:id="rId1"/>
    <sheet name="Задания 1-2" sheetId="2" r:id="rId2"/>
    <sheet name="Задания 3-4" sheetId="3" r:id="rId3"/>
    <sheet name="Задания 5-6" sheetId="4" r:id="rId4"/>
    <sheet name="Задания 7-8" sheetId="5" r:id="rId5"/>
    <sheet name="Задания 9-10" sheetId="6" r:id="rId6"/>
    <sheet name="ИТОГ" sheetId="7" r:id="rId7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<sst xmlns="http://schemas.openxmlformats.org/spreadsheetml/2006/main" count="529" uniqueCount="300">
  <si>
    <t>количество набранных баллов</t>
  </si>
  <si>
    <t>максимальное количество баллов</t>
  </si>
  <si>
    <t>процент выполнения задания</t>
  </si>
  <si>
    <t>(!!!)</t>
  </si>
  <si>
    <r>
      <rPr>
        <b/>
        <i/>
        <sz val="22"/>
        <color indexed="60"/>
        <rFont val="Calibri"/>
        <family val="2"/>
      </rPr>
      <t>Задание 1.</t>
    </r>
    <r>
      <rPr>
        <sz val="22"/>
        <color indexed="60"/>
        <rFont val="Calibri"/>
        <family val="2"/>
      </rPr>
      <t xml:space="preserve"> Разложить на множители </t>
    </r>
  </si>
  <si>
    <t>+</t>
  </si>
  <si>
    <r>
      <rPr>
        <b/>
        <i/>
        <sz val="22"/>
        <color indexed="60"/>
        <rFont val="Calibri"/>
        <family val="2"/>
      </rPr>
      <t>Задание 2.</t>
    </r>
    <r>
      <rPr>
        <sz val="22"/>
        <color indexed="60"/>
        <rFont val="Calibri"/>
        <family val="2"/>
      </rPr>
      <t xml:space="preserve"> Упростить выражение</t>
    </r>
  </si>
  <si>
    <t>)²</t>
  </si>
  <si>
    <t>(2 балла)</t>
  </si>
  <si>
    <t>)(</t>
  </si>
  <si>
    <t>)</t>
  </si>
  <si>
    <t>=</t>
  </si>
  <si>
    <t>для записи букв используйте латинскую раскладку</t>
  </si>
  <si>
    <t>и угловым коэффициентом</t>
  </si>
  <si>
    <t>по характеру монотонности данная функция является</t>
  </si>
  <si>
    <t>!</t>
  </si>
  <si>
    <t>и</t>
  </si>
  <si>
    <t>(4 балла)</t>
  </si>
  <si>
    <r>
      <rPr>
        <b/>
        <i/>
        <sz val="22"/>
        <color indexed="60"/>
        <rFont val="Calibri"/>
        <family val="2"/>
      </rPr>
      <t>Задание 4.</t>
    </r>
    <r>
      <rPr>
        <sz val="22"/>
        <color indexed="60"/>
        <rFont val="Calibri"/>
        <family val="2"/>
      </rPr>
      <t xml:space="preserve"> Решите уравнение</t>
    </r>
  </si>
  <si>
    <r>
      <t xml:space="preserve">x </t>
    </r>
    <r>
      <rPr>
        <b/>
        <sz val="20"/>
        <color indexed="8"/>
        <rFont val="Calibri"/>
        <family val="2"/>
      </rPr>
      <t>+</t>
    </r>
  </si>
  <si>
    <t>;</t>
  </si>
  <si>
    <t>ОТВЕТ:</t>
  </si>
  <si>
    <r>
      <rPr>
        <b/>
        <i/>
        <sz val="22"/>
        <color indexed="60"/>
        <rFont val="Calibri"/>
        <family val="2"/>
      </rPr>
      <t>Задание 5.</t>
    </r>
    <r>
      <rPr>
        <sz val="22"/>
        <color indexed="60"/>
        <rFont val="Calibri"/>
        <family val="2"/>
      </rPr>
      <t xml:space="preserve"> Решите систему уравнений</t>
    </r>
  </si>
  <si>
    <t xml:space="preserve"> </t>
  </si>
  <si>
    <t>(</t>
  </si>
  <si>
    <t>x²+</t>
  </si>
  <si>
    <r>
      <rPr>
        <b/>
        <i/>
        <sz val="22"/>
        <color indexed="60"/>
        <rFont val="Calibri"/>
        <family val="2"/>
      </rPr>
      <t>Задание 6.</t>
    </r>
    <r>
      <rPr>
        <sz val="22"/>
        <color indexed="60"/>
        <rFont val="Calibri"/>
        <family val="2"/>
      </rPr>
      <t xml:space="preserve"> Решите систему уравнений</t>
    </r>
  </si>
  <si>
    <t>Решим систему методом подстановки</t>
  </si>
  <si>
    <t>, а произведение</t>
  </si>
  <si>
    <t>это  числа</t>
  </si>
  <si>
    <t>При сложении двух уравнений системы получим:</t>
  </si>
  <si>
    <t>подберем числа, сумма которых равна</t>
  </si>
  <si>
    <t>(6 баллов)</t>
  </si>
  <si>
    <t>слагаемых</t>
  </si>
  <si>
    <t>Получим</t>
  </si>
  <si>
    <t>∙</t>
  </si>
  <si>
    <t>пар, сумма кждой из них равна</t>
  </si>
  <si>
    <t xml:space="preserve">Сгруппируем числа парами ( первое с последним, второе с предпосделним…). </t>
  </si>
  <si>
    <t>ОТВЕТ</t>
  </si>
  <si>
    <r>
      <rPr>
        <b/>
        <i/>
        <sz val="22"/>
        <color indexed="60"/>
        <rFont val="Calibri"/>
        <family val="2"/>
      </rPr>
      <t xml:space="preserve">Задание 10. </t>
    </r>
    <r>
      <rPr>
        <sz val="22"/>
        <color indexed="60"/>
        <rFont val="Calibri"/>
        <family val="2"/>
      </rPr>
      <t xml:space="preserve"> Решите задачу</t>
    </r>
  </si>
  <si>
    <t xml:space="preserve">Формула связи компонентов </t>
  </si>
  <si>
    <t>Задания 1-2</t>
  </si>
  <si>
    <t>Задания 3-4</t>
  </si>
  <si>
    <t>Задания 5-6</t>
  </si>
  <si>
    <t>Задания 7-8</t>
  </si>
  <si>
    <t>Задания 9-10</t>
  </si>
  <si>
    <t>отметка</t>
  </si>
  <si>
    <t>подпишите свою работу и  защитите страницу паролем</t>
  </si>
  <si>
    <t>№ 1.3</t>
  </si>
  <si>
    <r>
      <t xml:space="preserve">Выражение  </t>
    </r>
    <r>
      <rPr>
        <b/>
        <i/>
        <sz val="16"/>
        <rFont val="Calibri"/>
        <family val="2"/>
      </rPr>
      <t>16x</t>
    </r>
    <r>
      <rPr>
        <b/>
        <sz val="16"/>
        <rFont val="Calibri"/>
        <family val="2"/>
      </rPr>
      <t>²</t>
    </r>
    <r>
      <rPr>
        <b/>
        <i/>
        <sz val="16"/>
        <rFont val="Calibri"/>
        <family val="2"/>
      </rPr>
      <t>-24xy +9y²-4x+3y</t>
    </r>
    <r>
      <rPr>
        <sz val="14"/>
        <rFont val="Calibri"/>
        <family val="2"/>
      </rPr>
      <t xml:space="preserve">  разложим на множители </t>
    </r>
  </si>
  <si>
    <r>
      <t xml:space="preserve">разделим 5 слагаемых на 2 группы, в первой из которых  </t>
    </r>
    <r>
      <rPr>
        <b/>
        <i/>
        <sz val="16"/>
        <rFont val="Calibri"/>
        <family val="2"/>
      </rPr>
      <t xml:space="preserve"> </t>
    </r>
    <r>
      <rPr>
        <sz val="14"/>
        <rFont val="Calibri"/>
        <family val="2"/>
      </rPr>
      <t xml:space="preserve"> </t>
    </r>
  </si>
  <si>
    <t>,   а во второй</t>
  </si>
  <si>
    <t>к слагаемым первой группы применим формулу</t>
  </si>
  <si>
    <t>у слагаемых второй группы вынесем множитель</t>
  </si>
  <si>
    <t>-</t>
  </si>
  <si>
    <t>) = (</t>
  </si>
  <si>
    <t>*</t>
  </si>
  <si>
    <t xml:space="preserve">) </t>
  </si>
  <si>
    <t>Дополни запись алгебраическими выражениями и знаками действий ( "+" ;  "-" ;  "*" ;  ":" )</t>
  </si>
  <si>
    <t>№ 1.14</t>
  </si>
  <si>
    <t>c+2</t>
  </si>
  <si>
    <t>3c - 6</t>
  </si>
  <si>
    <t xml:space="preserve">        c        </t>
  </si>
  <si>
    <r>
      <t>(c+2)</t>
    </r>
    <r>
      <rPr>
        <b/>
        <sz val="20"/>
        <color indexed="8"/>
        <rFont val="Calibri"/>
        <family val="2"/>
      </rPr>
      <t>²</t>
    </r>
  </si>
  <si>
    <r>
      <t>с</t>
    </r>
    <r>
      <rPr>
        <b/>
        <sz val="20"/>
        <color indexed="8"/>
        <rFont val="Calibri"/>
        <family val="2"/>
      </rPr>
      <t>² - 4</t>
    </r>
  </si>
  <si>
    <t xml:space="preserve">16x²- 24xy + 9y²- 4x + 3y = (  </t>
  </si>
  <si>
    <t xml:space="preserve">4c </t>
  </si>
  <si>
    <t>с</t>
  </si>
  <si>
    <t xml:space="preserve">        c -2       </t>
  </si>
  <si>
    <t>-2(c+2)</t>
  </si>
  <si>
    <t>(c-2)</t>
  </si>
  <si>
    <t>(с+2)</t>
  </si>
  <si>
    <r>
      <t xml:space="preserve">Разложим  выражение   </t>
    </r>
    <r>
      <rPr>
        <b/>
        <sz val="16"/>
        <rFont val="Calibri"/>
        <family val="2"/>
      </rPr>
      <t>с² - 4</t>
    </r>
    <r>
      <rPr>
        <sz val="14"/>
        <rFont val="Calibri"/>
        <family val="2"/>
      </rPr>
      <t xml:space="preserve">   на множители по формуле</t>
    </r>
  </si>
  <si>
    <t>При упрощении данного  выражения начать следует с действия</t>
  </si>
  <si>
    <t>№ 2.30</t>
  </si>
  <si>
    <r>
      <t>)</t>
    </r>
    <r>
      <rPr>
        <sz val="18"/>
        <color indexed="8"/>
        <rFont val="Calibri"/>
        <family val="2"/>
      </rPr>
      <t>²</t>
    </r>
  </si>
  <si>
    <t>x² + 10x + 25 =</t>
  </si>
  <si>
    <t>0</t>
  </si>
  <si>
    <t>25 - x²  =</t>
  </si>
  <si>
    <r>
      <t xml:space="preserve"> Домножим обе части уравнения на  </t>
    </r>
    <r>
      <rPr>
        <b/>
        <sz val="16"/>
        <color indexed="8"/>
        <rFont val="Calibri"/>
        <family val="2"/>
      </rPr>
      <t xml:space="preserve"> </t>
    </r>
  </si>
  <si>
    <r>
      <t>)</t>
    </r>
    <r>
      <rPr>
        <b/>
        <sz val="18"/>
        <rFont val="Calibri"/>
        <family val="2"/>
      </rPr>
      <t xml:space="preserve">² </t>
    </r>
    <r>
      <rPr>
        <b/>
        <sz val="18"/>
        <rFont val="Cambria"/>
        <family val="1"/>
      </rPr>
      <t>(</t>
    </r>
  </si>
  <si>
    <r>
      <t>)</t>
    </r>
    <r>
      <rPr>
        <b/>
        <sz val="18"/>
        <rFont val="Calibri"/>
        <family val="2"/>
      </rPr>
      <t>≠</t>
    </r>
    <r>
      <rPr>
        <b/>
        <sz val="18"/>
        <rFont val="Cambria"/>
        <family val="1"/>
      </rPr>
      <t>0</t>
    </r>
  </si>
  <si>
    <t xml:space="preserve"> Дополнительный множитель для первой дроби</t>
  </si>
  <si>
    <t xml:space="preserve"> Дополнительный множитель для второй дроби</t>
  </si>
  <si>
    <t xml:space="preserve"> Дополнительный множитель для третьей дроби</t>
  </si>
  <si>
    <t>2*(</t>
  </si>
  <si>
    <t>)-(</t>
  </si>
  <si>
    <r>
      <t xml:space="preserve"> Преобразуем выражение   </t>
    </r>
    <r>
      <rPr>
        <b/>
        <sz val="16"/>
        <color indexed="8"/>
        <rFont val="Calibri"/>
        <family val="2"/>
      </rPr>
      <t>x² + 10x + 25</t>
    </r>
    <r>
      <rPr>
        <sz val="11"/>
        <color indexed="8"/>
        <rFont val="Calibri"/>
        <family val="2"/>
      </rPr>
      <t xml:space="preserve">  </t>
    </r>
    <r>
      <rPr>
        <sz val="14"/>
        <color indexed="8"/>
        <rFont val="Calibri"/>
        <family val="2"/>
      </rPr>
      <t xml:space="preserve"> по формуле</t>
    </r>
  </si>
  <si>
    <r>
      <t xml:space="preserve"> Преобразуем выражение   </t>
    </r>
    <r>
      <rPr>
        <b/>
        <sz val="16"/>
        <color indexed="8"/>
        <rFont val="Calibri"/>
        <family val="2"/>
      </rPr>
      <t xml:space="preserve"> 25 - x² </t>
    </r>
    <r>
      <rPr>
        <sz val="11"/>
        <color indexed="8"/>
        <rFont val="Calibri"/>
        <family val="2"/>
      </rPr>
      <t xml:space="preserve">   </t>
    </r>
    <r>
      <rPr>
        <sz val="14"/>
        <color indexed="8"/>
        <rFont val="Calibri"/>
        <family val="2"/>
      </rPr>
      <t>по формуле</t>
    </r>
  </si>
  <si>
    <r>
      <t>)</t>
    </r>
    <r>
      <rPr>
        <b/>
        <sz val="18"/>
        <rFont val="Calibri"/>
        <family val="2"/>
      </rPr>
      <t xml:space="preserve">² </t>
    </r>
  </si>
  <si>
    <t>Приведенный вид уравнения:</t>
  </si>
  <si>
    <t xml:space="preserve">Подберем числа, сумма которых равна </t>
  </si>
  <si>
    <t xml:space="preserve">, а произведение </t>
  </si>
  <si>
    <t>корнями квадратного уравнения являются числа</t>
  </si>
  <si>
    <r>
      <rPr>
        <b/>
        <sz val="18"/>
        <color indexed="8"/>
        <rFont val="Calibri"/>
        <family val="2"/>
      </rPr>
      <t>но</t>
    </r>
    <r>
      <rPr>
        <sz val="14"/>
        <color indexed="8"/>
        <rFont val="Calibri"/>
        <family val="2"/>
      </rPr>
      <t xml:space="preserve"> для данного </t>
    </r>
    <r>
      <rPr>
        <b/>
        <sz val="16"/>
        <color indexed="8"/>
        <rFont val="Calibri"/>
        <family val="2"/>
      </rPr>
      <t>дробно рационального уравнения</t>
    </r>
    <r>
      <rPr>
        <sz val="14"/>
        <color indexed="8"/>
        <rFont val="Calibri"/>
        <family val="2"/>
      </rPr>
      <t xml:space="preserve">  число</t>
    </r>
  </si>
  <si>
    <r>
      <t xml:space="preserve">является </t>
    </r>
    <r>
      <rPr>
        <b/>
        <sz val="16"/>
        <color indexed="8"/>
        <rFont val="Calibri"/>
        <family val="2"/>
      </rPr>
      <t>посторонним корнем</t>
    </r>
  </si>
  <si>
    <t>ОТВЕТ  УРАВНЕНИЯ:</t>
  </si>
  <si>
    <t>№ 5.11</t>
  </si>
  <si>
    <r>
      <rPr>
        <b/>
        <i/>
        <sz val="22"/>
        <color indexed="60"/>
        <rFont val="Calibri"/>
        <family val="2"/>
      </rPr>
      <t>Задание 3.</t>
    </r>
    <r>
      <rPr>
        <sz val="22"/>
        <color indexed="60"/>
        <rFont val="Calibri"/>
        <family val="2"/>
      </rPr>
      <t xml:space="preserve"> Постройте график функции. </t>
    </r>
  </si>
  <si>
    <t xml:space="preserve">При каких значениях аргумента  </t>
  </si>
  <si>
    <t xml:space="preserve"> функция принимает положительные (отрицательные)  значения</t>
  </si>
  <si>
    <t>2-x</t>
  </si>
  <si>
    <r>
      <t>x</t>
    </r>
    <r>
      <rPr>
        <b/>
        <sz val="18"/>
        <rFont val="Calibri"/>
        <family val="2"/>
      </rPr>
      <t>²</t>
    </r>
    <r>
      <rPr>
        <b/>
        <sz val="18"/>
        <rFont val="Cambria"/>
        <family val="1"/>
      </rPr>
      <t xml:space="preserve"> - 5x + 6</t>
    </r>
  </si>
  <si>
    <r>
      <t>x</t>
    </r>
    <r>
      <rPr>
        <b/>
        <sz val="18"/>
        <rFont val="Calibri"/>
        <family val="2"/>
      </rPr>
      <t>²</t>
    </r>
    <r>
      <rPr>
        <b/>
        <sz val="18"/>
        <rFont val="Cambria"/>
        <family val="1"/>
      </rPr>
      <t xml:space="preserve"> - 5x + 6 = 0</t>
    </r>
  </si>
  <si>
    <r>
      <t xml:space="preserve">1.  </t>
    </r>
    <r>
      <rPr>
        <sz val="14"/>
        <rFont val="Calibri"/>
        <family val="2"/>
      </rPr>
      <t>Разложим числитель дроби на множители с помощью корней уравнения</t>
    </r>
  </si>
  <si>
    <t>5</t>
  </si>
  <si>
    <t>( x-</t>
  </si>
  <si>
    <t>)( x-</t>
  </si>
  <si>
    <t>, при этом  x ≠</t>
  </si>
  <si>
    <r>
      <t xml:space="preserve">2.  </t>
    </r>
    <r>
      <rPr>
        <sz val="14"/>
        <rFont val="Calibri"/>
        <family val="2"/>
      </rPr>
      <t>Графиком функции</t>
    </r>
    <r>
      <rPr>
        <b/>
        <sz val="14"/>
        <rFont val="Calibri"/>
        <family val="2"/>
      </rPr>
      <t xml:space="preserve">    </t>
    </r>
    <r>
      <rPr>
        <b/>
        <sz val="20"/>
        <rFont val="Calibri"/>
        <family val="2"/>
      </rPr>
      <t xml:space="preserve">y= </t>
    </r>
  </si>
  <si>
    <t xml:space="preserve">является </t>
  </si>
  <si>
    <t>с "выколотой" точкой</t>
  </si>
  <si>
    <t xml:space="preserve">прямая пересекает ось ординат в точке </t>
  </si>
  <si>
    <t>то есть при дижениии  от выделенной точки на 1 клетку вправо надо переместиться на 1 клетку</t>
  </si>
  <si>
    <t>) +  10*(</t>
  </si>
  <si>
    <t>3. Ответьте на вопросы по рисунку</t>
  </si>
  <si>
    <t>Область определения данной функции</t>
  </si>
  <si>
    <t>≠</t>
  </si>
  <si>
    <t>x</t>
  </si>
  <si>
    <t>Множество значений данной функции</t>
  </si>
  <si>
    <t>y</t>
  </si>
  <si>
    <t>полуплоскости</t>
  </si>
  <si>
    <r>
      <t xml:space="preserve">Функция </t>
    </r>
    <r>
      <rPr>
        <b/>
        <sz val="14"/>
        <color indexed="8"/>
        <rFont val="Calibri"/>
        <family val="2"/>
      </rPr>
      <t xml:space="preserve">положительно определена  </t>
    </r>
    <r>
      <rPr>
        <sz val="14"/>
        <color indexed="8"/>
        <rFont val="Calibri"/>
        <family val="2"/>
      </rPr>
      <t xml:space="preserve">при тех значениях  </t>
    </r>
    <r>
      <rPr>
        <b/>
        <sz val="18"/>
        <color indexed="8"/>
        <rFont val="Calibri"/>
        <family val="2"/>
      </rPr>
      <t>х из ОДЗ</t>
    </r>
    <r>
      <rPr>
        <sz val="14"/>
        <color indexed="8"/>
        <rFont val="Calibri"/>
        <family val="2"/>
      </rPr>
      <t>, при которых ее график лежит в</t>
    </r>
  </si>
  <si>
    <t>)U(</t>
  </si>
  <si>
    <r>
      <t>(</t>
    </r>
    <r>
      <rPr>
        <b/>
        <sz val="22"/>
        <rFont val="Cambria"/>
        <family val="1"/>
      </rPr>
      <t>-</t>
    </r>
    <r>
      <rPr>
        <sz val="22"/>
        <color indexed="8"/>
        <rFont val="Times New Roman"/>
        <family val="1"/>
      </rPr>
      <t>∞;</t>
    </r>
  </si>
  <si>
    <r>
      <t xml:space="preserve">Функция принимает </t>
    </r>
    <r>
      <rPr>
        <b/>
        <sz val="14"/>
        <color indexed="8"/>
        <rFont val="Calibri"/>
        <family val="2"/>
      </rPr>
      <t xml:space="preserve">положительные значения  </t>
    </r>
    <r>
      <rPr>
        <sz val="14"/>
        <color indexed="8"/>
        <rFont val="Calibri"/>
        <family val="2"/>
      </rPr>
      <t>на промежутке</t>
    </r>
  </si>
  <si>
    <t xml:space="preserve">ОТВЕТ 1. </t>
  </si>
  <si>
    <r>
      <t xml:space="preserve">Функция </t>
    </r>
    <r>
      <rPr>
        <b/>
        <sz val="14"/>
        <color indexed="8"/>
        <rFont val="Calibri"/>
        <family val="2"/>
      </rPr>
      <t xml:space="preserve">отрицательно определена  </t>
    </r>
    <r>
      <rPr>
        <sz val="14"/>
        <color indexed="8"/>
        <rFont val="Calibri"/>
        <family val="2"/>
      </rPr>
      <t xml:space="preserve">при тех значениях  </t>
    </r>
    <r>
      <rPr>
        <b/>
        <sz val="18"/>
        <color indexed="8"/>
        <rFont val="Calibri"/>
        <family val="2"/>
      </rPr>
      <t>х из ОДЗ</t>
    </r>
    <r>
      <rPr>
        <sz val="14"/>
        <color indexed="8"/>
        <rFont val="Calibri"/>
        <family val="2"/>
      </rPr>
      <t>, при которых ее график лежит в</t>
    </r>
  </si>
  <si>
    <t xml:space="preserve">ОТВЕТ 2. </t>
  </si>
  <si>
    <r>
      <t xml:space="preserve">Функция принимает </t>
    </r>
    <r>
      <rPr>
        <b/>
        <sz val="14"/>
        <color indexed="8"/>
        <rFont val="Calibri"/>
        <family val="2"/>
      </rPr>
      <t xml:space="preserve">отрицательные значения  </t>
    </r>
    <r>
      <rPr>
        <sz val="14"/>
        <color indexed="8"/>
        <rFont val="Calibri"/>
        <family val="2"/>
      </rPr>
      <t>на промежутке</t>
    </r>
  </si>
  <si>
    <r>
      <t xml:space="preserve">+ </t>
    </r>
    <r>
      <rPr>
        <sz val="22"/>
        <color indexed="8"/>
        <rFont val="Times New Roman"/>
        <family val="1"/>
      </rPr>
      <t>∞</t>
    </r>
  </si>
  <si>
    <t xml:space="preserve">например, </t>
  </si>
  <si>
    <t>при х = 1   у=</t>
  </si>
  <si>
    <t>при х = 2,5   у=</t>
  </si>
  <si>
    <t>при х = 4   у=</t>
  </si>
  <si>
    <t>при х = 7   у=</t>
  </si>
  <si>
    <t xml:space="preserve">НО </t>
  </si>
  <si>
    <t>при х = 2   у=</t>
  </si>
  <si>
    <t>№ 3.6</t>
  </si>
  <si>
    <r>
      <t xml:space="preserve">1. </t>
    </r>
    <r>
      <rPr>
        <sz val="14"/>
        <rFont val="Calibri"/>
        <family val="2"/>
      </rPr>
      <t xml:space="preserve"> Во втором уравнении выразим   </t>
    </r>
    <r>
      <rPr>
        <b/>
        <sz val="16"/>
        <rFont val="Calibri"/>
        <family val="2"/>
      </rPr>
      <t>x</t>
    </r>
    <r>
      <rPr>
        <sz val="14"/>
        <rFont val="Calibri"/>
        <family val="2"/>
      </rPr>
      <t xml:space="preserve"> через  </t>
    </r>
    <r>
      <rPr>
        <b/>
        <sz val="16"/>
        <rFont val="Calibri"/>
        <family val="2"/>
      </rPr>
      <t xml:space="preserve">y:  </t>
    </r>
  </si>
  <si>
    <t>x =</t>
  </si>
  <si>
    <r>
      <t xml:space="preserve">2. </t>
    </r>
    <r>
      <rPr>
        <sz val="14"/>
        <rFont val="Calibri"/>
        <family val="2"/>
      </rPr>
      <t xml:space="preserve"> Подставим данное выражение в первое уравнение.   Уравнение примет вид</t>
    </r>
    <r>
      <rPr>
        <b/>
        <sz val="16"/>
        <rFont val="Calibri"/>
        <family val="2"/>
      </rPr>
      <t xml:space="preserve">  </t>
    </r>
  </si>
  <si>
    <t>)*y</t>
  </si>
  <si>
    <t>12 - y²</t>
  </si>
  <si>
    <r>
      <t>)</t>
    </r>
    <r>
      <rPr>
        <b/>
        <sz val="18"/>
        <rFont val="Calibri"/>
        <family val="2"/>
      </rPr>
      <t>²</t>
    </r>
    <r>
      <rPr>
        <b/>
        <sz val="18"/>
        <rFont val="Cambria"/>
        <family val="1"/>
      </rPr>
      <t>-(</t>
    </r>
  </si>
  <si>
    <t>y²+</t>
  </si>
  <si>
    <r>
      <t xml:space="preserve">y </t>
    </r>
    <r>
      <rPr>
        <b/>
        <sz val="20"/>
        <color indexed="8"/>
        <rFont val="Calibri"/>
        <family val="2"/>
      </rPr>
      <t>+</t>
    </r>
  </si>
  <si>
    <r>
      <t xml:space="preserve">Заметим, что для данного уравнения  </t>
    </r>
    <r>
      <rPr>
        <b/>
        <sz val="20"/>
        <color indexed="8"/>
        <rFont val="Calibri"/>
        <family val="2"/>
      </rPr>
      <t>D</t>
    </r>
  </si>
  <si>
    <r>
      <t xml:space="preserve">3. </t>
    </r>
    <r>
      <rPr>
        <sz val="14"/>
        <rFont val="Calibri"/>
        <family val="2"/>
      </rPr>
      <t xml:space="preserve">    Для каждого значения </t>
    </r>
    <r>
      <rPr>
        <b/>
        <i/>
        <sz val="16"/>
        <rFont val="Calibri"/>
        <family val="2"/>
      </rPr>
      <t>у</t>
    </r>
    <r>
      <rPr>
        <sz val="14"/>
        <rFont val="Calibri"/>
        <family val="2"/>
      </rPr>
      <t xml:space="preserve"> найдем соответствующее значение</t>
    </r>
    <r>
      <rPr>
        <b/>
        <i/>
        <sz val="16"/>
        <rFont val="Calibri"/>
        <family val="2"/>
      </rPr>
      <t xml:space="preserve"> х</t>
    </r>
    <r>
      <rPr>
        <i/>
        <sz val="14"/>
        <rFont val="Calibri"/>
        <family val="2"/>
      </rPr>
      <t>, используя выражение</t>
    </r>
    <r>
      <rPr>
        <b/>
        <i/>
        <sz val="16"/>
        <rFont val="Calibri"/>
        <family val="2"/>
      </rPr>
      <t xml:space="preserve"> х =</t>
    </r>
  </si>
  <si>
    <r>
      <t xml:space="preserve">  х</t>
    </r>
    <r>
      <rPr>
        <b/>
        <i/>
        <sz val="20"/>
        <rFont val="Calibri"/>
        <family val="2"/>
      </rPr>
      <t xml:space="preserve"> = </t>
    </r>
  </si>
  <si>
    <r>
      <t xml:space="preserve">при </t>
    </r>
    <r>
      <rPr>
        <sz val="14"/>
        <rFont val="Calibri"/>
        <family val="2"/>
      </rPr>
      <t xml:space="preserve"> </t>
    </r>
    <r>
      <rPr>
        <b/>
        <i/>
        <sz val="16"/>
        <rFont val="Calibri"/>
        <family val="2"/>
      </rPr>
      <t xml:space="preserve">у = </t>
    </r>
  </si>
  <si>
    <t>(6 балла)</t>
  </si>
  <si>
    <t>№ 3.29</t>
  </si>
  <si>
    <t>1.  Решим систему методом алгебраического сложения с последующим введением новой переменной</t>
  </si>
  <si>
    <r>
      <t>x</t>
    </r>
    <r>
      <rPr>
        <b/>
        <sz val="20"/>
        <color indexed="8"/>
        <rFont val="Calibri"/>
        <family val="2"/>
      </rPr>
      <t>²+y²+</t>
    </r>
  </si>
  <si>
    <r>
      <t>x</t>
    </r>
    <r>
      <rPr>
        <b/>
        <sz val="20"/>
        <color indexed="8"/>
        <rFont val="Calibri"/>
        <family val="2"/>
      </rPr>
      <t>y + x + y =</t>
    </r>
  </si>
  <si>
    <r>
      <t xml:space="preserve">Выражение  </t>
    </r>
    <r>
      <rPr>
        <b/>
        <i/>
        <sz val="16"/>
        <rFont val="Calibri"/>
        <family val="2"/>
      </rPr>
      <t>x</t>
    </r>
    <r>
      <rPr>
        <b/>
        <sz val="16"/>
        <rFont val="Calibri"/>
        <family val="2"/>
      </rPr>
      <t>²+y²</t>
    </r>
    <r>
      <rPr>
        <b/>
        <i/>
        <sz val="16"/>
        <rFont val="Calibri"/>
        <family val="2"/>
      </rPr>
      <t>+2xy+x+y</t>
    </r>
    <r>
      <rPr>
        <sz val="14"/>
        <rFont val="Calibri"/>
        <family val="2"/>
      </rPr>
      <t xml:space="preserve">  разложим на множители </t>
    </r>
  </si>
  <si>
    <t>получим уравнение</t>
  </si>
  <si>
    <r>
      <t>)</t>
    </r>
    <r>
      <rPr>
        <b/>
        <sz val="20"/>
        <color indexed="8"/>
        <rFont val="Calibri"/>
        <family val="2"/>
      </rPr>
      <t>²+(</t>
    </r>
  </si>
  <si>
    <t>)=</t>
  </si>
  <si>
    <t>, тогда уравнение примет вид</t>
  </si>
  <si>
    <r>
      <t xml:space="preserve"> Пусть  </t>
    </r>
    <r>
      <rPr>
        <b/>
        <sz val="16"/>
        <color indexed="8"/>
        <rFont val="Calibri"/>
        <family val="2"/>
      </rPr>
      <t xml:space="preserve"> </t>
    </r>
    <r>
      <rPr>
        <b/>
        <sz val="20"/>
        <color indexed="8"/>
        <rFont val="Calibri"/>
        <family val="2"/>
      </rPr>
      <t>t =</t>
    </r>
  </si>
  <si>
    <r>
      <t>t</t>
    </r>
    <r>
      <rPr>
        <b/>
        <sz val="20"/>
        <color indexed="8"/>
        <rFont val="Calibri"/>
        <family val="2"/>
      </rPr>
      <t>²+</t>
    </r>
  </si>
  <si>
    <r>
      <t xml:space="preserve">t </t>
    </r>
    <r>
      <rPr>
        <b/>
        <sz val="20"/>
        <color indexed="8"/>
        <rFont val="Calibri"/>
        <family val="2"/>
      </rPr>
      <t>+</t>
    </r>
  </si>
  <si>
    <r>
      <t xml:space="preserve">Заметим, что для данного уравнения  </t>
    </r>
    <r>
      <rPr>
        <b/>
        <sz val="20"/>
        <color indexed="8"/>
        <rFont val="Calibri"/>
        <family val="2"/>
      </rPr>
      <t>ac</t>
    </r>
  </si>
  <si>
    <t>{</t>
  </si>
  <si>
    <t>xy +</t>
  </si>
  <si>
    <t xml:space="preserve">xy </t>
  </si>
  <si>
    <r>
      <rPr>
        <b/>
        <sz val="16"/>
        <color indexed="8"/>
        <rFont val="Calibri"/>
        <family val="2"/>
      </rPr>
      <t>2.</t>
    </r>
    <r>
      <rPr>
        <sz val="14"/>
        <color indexed="8"/>
        <rFont val="Calibri"/>
        <family val="2"/>
      </rPr>
      <t xml:space="preserve">  Данная система примет вид №1</t>
    </r>
  </si>
  <si>
    <t>подбором легко найти  числа</t>
  </si>
  <si>
    <t>из которых ( в силу симметричности системы) можно получить две пары ответов.</t>
  </si>
  <si>
    <r>
      <rPr>
        <sz val="14"/>
        <rFont val="Calibri"/>
        <family val="2"/>
      </rPr>
      <t xml:space="preserve">В первом   уравнении выразим   </t>
    </r>
    <r>
      <rPr>
        <b/>
        <sz val="16"/>
        <rFont val="Calibri"/>
        <family val="2"/>
      </rPr>
      <t>y</t>
    </r>
    <r>
      <rPr>
        <sz val="14"/>
        <rFont val="Calibri"/>
        <family val="2"/>
      </rPr>
      <t xml:space="preserve"> через  </t>
    </r>
    <r>
      <rPr>
        <b/>
        <sz val="16"/>
        <rFont val="Calibri"/>
        <family val="2"/>
      </rPr>
      <t xml:space="preserve">x:  </t>
    </r>
  </si>
  <si>
    <t>y =</t>
  </si>
  <si>
    <r>
      <rPr>
        <sz val="14"/>
        <rFont val="Calibri"/>
        <family val="2"/>
      </rPr>
      <t xml:space="preserve">Подставим данное выражение во второе.  </t>
    </r>
    <r>
      <rPr>
        <b/>
        <sz val="16"/>
        <rFont val="Calibri"/>
        <family val="2"/>
      </rPr>
      <t xml:space="preserve">  </t>
    </r>
  </si>
  <si>
    <t xml:space="preserve"> Уравнение примет вид</t>
  </si>
  <si>
    <t>x * (</t>
  </si>
  <si>
    <r>
      <t>)</t>
    </r>
    <r>
      <rPr>
        <b/>
        <sz val="18"/>
        <rFont val="Calibri"/>
        <family val="2"/>
      </rPr>
      <t>=</t>
    </r>
  </si>
  <si>
    <t>Соответствующее приведенное  уравнение примет вид</t>
  </si>
  <si>
    <r>
      <t xml:space="preserve">Заметим, что для данного уравнения  </t>
    </r>
    <r>
      <rPr>
        <b/>
        <sz val="20"/>
        <color indexed="8"/>
        <rFont val="Calibri"/>
        <family val="2"/>
      </rPr>
      <t>D =</t>
    </r>
  </si>
  <si>
    <r>
      <rPr>
        <b/>
        <sz val="16"/>
        <color indexed="8"/>
        <rFont val="Calibri"/>
        <family val="2"/>
      </rPr>
      <t xml:space="preserve">ИЛИ   </t>
    </r>
    <r>
      <rPr>
        <sz val="14"/>
        <color indexed="8"/>
        <rFont val="Calibri"/>
        <family val="2"/>
      </rPr>
      <t xml:space="preserve"> данная система примет вид №2</t>
    </r>
  </si>
  <si>
    <r>
      <rPr>
        <b/>
        <i/>
        <sz val="22"/>
        <color indexed="60"/>
        <rFont val="Calibri"/>
        <family val="2"/>
      </rPr>
      <t>Задание 7.</t>
    </r>
    <r>
      <rPr>
        <sz val="22"/>
        <color indexed="60"/>
        <rFont val="Calibri"/>
        <family val="2"/>
      </rPr>
      <t xml:space="preserve"> Три прямые попарно пересекаясь образуют треугольник </t>
    </r>
  </si>
  <si>
    <r>
      <t>с вершинами в точках</t>
    </r>
    <r>
      <rPr>
        <b/>
        <i/>
        <sz val="22"/>
        <color indexed="60"/>
        <rFont val="Calibri"/>
        <family val="2"/>
      </rPr>
      <t xml:space="preserve"> </t>
    </r>
    <r>
      <rPr>
        <b/>
        <sz val="22"/>
        <color indexed="60"/>
        <rFont val="Calibri"/>
        <family val="2"/>
      </rPr>
      <t>А(2; 5); В(8; 5); С(8; 2).</t>
    </r>
  </si>
  <si>
    <t>Напишите уравнения этих прямых.</t>
  </si>
  <si>
    <r>
      <t xml:space="preserve">Общее уравнение прямой имеет вид </t>
    </r>
    <r>
      <rPr>
        <b/>
        <i/>
        <sz val="20"/>
        <color indexed="8"/>
        <rFont val="Calibri"/>
        <family val="2"/>
      </rPr>
      <t>у=kx+b</t>
    </r>
  </si>
  <si>
    <t>k *</t>
  </si>
  <si>
    <t>b</t>
  </si>
  <si>
    <t>k =</t>
  </si>
  <si>
    <t>;  b=</t>
  </si>
  <si>
    <r>
      <t xml:space="preserve"> </t>
    </r>
    <r>
      <rPr>
        <sz val="14"/>
        <rFont val="Calibri"/>
        <family val="2"/>
      </rPr>
      <t xml:space="preserve">уранение прямой </t>
    </r>
    <r>
      <rPr>
        <b/>
        <i/>
        <sz val="20"/>
        <rFont val="Calibri"/>
        <family val="2"/>
      </rPr>
      <t>АВ</t>
    </r>
    <r>
      <rPr>
        <b/>
        <sz val="16"/>
        <rFont val="Calibri"/>
        <family val="2"/>
      </rPr>
      <t xml:space="preserve">  </t>
    </r>
  </si>
  <si>
    <t>№ 6.9</t>
  </si>
  <si>
    <r>
      <t xml:space="preserve"> </t>
    </r>
    <r>
      <rPr>
        <sz val="14"/>
        <rFont val="Calibri"/>
        <family val="2"/>
      </rPr>
      <t xml:space="preserve">уранение прямой </t>
    </r>
    <r>
      <rPr>
        <b/>
        <i/>
        <sz val="20"/>
        <rFont val="Calibri"/>
        <family val="2"/>
      </rPr>
      <t>АС</t>
    </r>
    <r>
      <rPr>
        <b/>
        <sz val="16"/>
        <rFont val="Calibri"/>
        <family val="2"/>
      </rPr>
      <t xml:space="preserve"> </t>
    </r>
  </si>
  <si>
    <r>
      <t xml:space="preserve">1.    </t>
    </r>
    <r>
      <rPr>
        <sz val="14"/>
        <rFont val="Calibri"/>
        <family val="2"/>
      </rPr>
      <t xml:space="preserve"> Составим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 xml:space="preserve">уравнение прямой </t>
    </r>
    <r>
      <rPr>
        <b/>
        <i/>
        <sz val="20"/>
        <rFont val="Calibri"/>
        <family val="2"/>
      </rPr>
      <t>АВ</t>
    </r>
    <r>
      <rPr>
        <sz val="12"/>
        <rFont val="Calibri"/>
        <family val="2"/>
      </rPr>
      <t xml:space="preserve"> ( из условия того, что координаты  данных точек удовлетворяют искомому уравнению)</t>
    </r>
  </si>
  <si>
    <r>
      <t xml:space="preserve">2.    </t>
    </r>
    <r>
      <rPr>
        <sz val="14"/>
        <rFont val="Calibri"/>
        <family val="2"/>
      </rPr>
      <t xml:space="preserve"> Составим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 xml:space="preserve">уравнение прямой </t>
    </r>
    <r>
      <rPr>
        <b/>
        <i/>
        <sz val="20"/>
        <rFont val="Calibri"/>
        <family val="2"/>
      </rPr>
      <t>АС</t>
    </r>
    <r>
      <rPr>
        <sz val="12"/>
        <rFont val="Calibri"/>
        <family val="2"/>
      </rPr>
      <t xml:space="preserve"> ( из условия того, что координаты  данных точек удовлетворяют искомому уравнению)</t>
    </r>
  </si>
  <si>
    <t>Данная прямая  пересекает ось ординат в точке</t>
  </si>
  <si>
    <t>и расположенна</t>
  </si>
  <si>
    <t>оси абсцисс</t>
  </si>
  <si>
    <t>и является</t>
  </si>
  <si>
    <t>При движении от точки</t>
  </si>
  <si>
    <t>на одну клетку вправо надо переместиться на половину клетки</t>
  </si>
  <si>
    <r>
      <t xml:space="preserve">3.    </t>
    </r>
    <r>
      <rPr>
        <sz val="14"/>
        <rFont val="Calibri"/>
        <family val="2"/>
      </rPr>
      <t xml:space="preserve"> Составим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 xml:space="preserve">уравнение прямой </t>
    </r>
    <r>
      <rPr>
        <b/>
        <i/>
        <sz val="20"/>
        <rFont val="Calibri"/>
        <family val="2"/>
      </rPr>
      <t>ВС</t>
    </r>
    <r>
      <rPr>
        <sz val="12"/>
        <rFont val="Calibri"/>
        <family val="2"/>
      </rPr>
      <t xml:space="preserve"> ( из условия того, что абсциссы данных точек совпадают, значит данная прямая </t>
    </r>
    <r>
      <rPr>
        <b/>
        <sz val="14"/>
        <rFont val="Calibri"/>
        <family val="2"/>
      </rPr>
      <t>не является графиком линейной функции</t>
    </r>
    <r>
      <rPr>
        <sz val="12"/>
        <rFont val="Calibri"/>
        <family val="2"/>
      </rPr>
      <t>)</t>
    </r>
  </si>
  <si>
    <r>
      <t xml:space="preserve">так как    </t>
    </r>
    <r>
      <rPr>
        <b/>
        <sz val="20"/>
        <rFont val="Calibri"/>
        <family val="2"/>
      </rPr>
      <t>x</t>
    </r>
    <r>
      <rPr>
        <b/>
        <sz val="14"/>
        <rFont val="Calibri"/>
        <family val="2"/>
      </rPr>
      <t>в</t>
    </r>
  </si>
  <si>
    <r>
      <t xml:space="preserve">   </t>
    </r>
    <r>
      <rPr>
        <b/>
        <sz val="20"/>
        <rFont val="Calibri"/>
        <family val="2"/>
      </rPr>
      <t>x</t>
    </r>
    <r>
      <rPr>
        <b/>
        <sz val="14"/>
        <rFont val="Calibri"/>
        <family val="2"/>
      </rPr>
      <t>с</t>
    </r>
  </si>
  <si>
    <r>
      <t xml:space="preserve">, но  </t>
    </r>
    <r>
      <rPr>
        <b/>
        <sz val="20"/>
        <rFont val="Calibri"/>
        <family val="2"/>
      </rPr>
      <t>y</t>
    </r>
    <r>
      <rPr>
        <b/>
        <sz val="14"/>
        <rFont val="Calibri"/>
        <family val="2"/>
      </rPr>
      <t>в</t>
    </r>
  </si>
  <si>
    <r>
      <t xml:space="preserve">   </t>
    </r>
    <r>
      <rPr>
        <b/>
        <sz val="20"/>
        <rFont val="Calibri"/>
        <family val="2"/>
      </rPr>
      <t>y</t>
    </r>
    <r>
      <rPr>
        <b/>
        <sz val="14"/>
        <rFont val="Calibri"/>
        <family val="2"/>
      </rPr>
      <t>с</t>
    </r>
  </si>
  <si>
    <r>
      <t xml:space="preserve"> , </t>
    </r>
    <r>
      <rPr>
        <sz val="14"/>
        <rFont val="Calibri"/>
        <family val="2"/>
      </rPr>
      <t>то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 xml:space="preserve">уравнение прямой </t>
    </r>
    <r>
      <rPr>
        <b/>
        <sz val="20"/>
        <rFont val="Calibri"/>
        <family val="2"/>
      </rPr>
      <t xml:space="preserve">BC </t>
    </r>
    <r>
      <rPr>
        <sz val="14"/>
        <rFont val="Calibri"/>
        <family val="2"/>
      </rPr>
      <t xml:space="preserve"> имеет вид</t>
    </r>
  </si>
  <si>
    <t>Данная прямая  пересекает ось абсцисс в точке</t>
  </si>
  <si>
    <t>-3</t>
  </si>
  <si>
    <t>4.  Проиллюстрируем графически данное решение.</t>
  </si>
  <si>
    <t>№ 1.3 (2б)</t>
  </si>
  <si>
    <t>№ 1.14 (2б)</t>
  </si>
  <si>
    <t>№ 5.11 (4б)</t>
  </si>
  <si>
    <t>№ 2.30 (4б)</t>
  </si>
  <si>
    <t>№ 3.6 (2б)</t>
  </si>
  <si>
    <t>№ 3.29 (6б)</t>
  </si>
  <si>
    <t>№ 6.9 (4б)</t>
  </si>
  <si>
    <t>№ 4.12 (4б)</t>
  </si>
  <si>
    <t>№ 4.12</t>
  </si>
  <si>
    <r>
      <rPr>
        <b/>
        <i/>
        <sz val="22"/>
        <color indexed="60"/>
        <rFont val="Calibri"/>
        <family val="2"/>
      </rPr>
      <t xml:space="preserve">Задание 8. </t>
    </r>
    <r>
      <rPr>
        <sz val="22"/>
        <color indexed="60"/>
        <rFont val="Calibri"/>
        <family val="2"/>
      </rPr>
      <t xml:space="preserve"> Сравните значения выражений</t>
    </r>
  </si>
  <si>
    <r>
      <t xml:space="preserve">Числа </t>
    </r>
    <r>
      <rPr>
        <b/>
        <sz val="20"/>
        <color indexed="8"/>
        <rFont val="Calibri"/>
        <family val="2"/>
      </rPr>
      <t>√101 + √102</t>
    </r>
    <r>
      <rPr>
        <sz val="12.6"/>
        <color indexed="8"/>
        <rFont val="Calibri"/>
        <family val="2"/>
      </rPr>
      <t xml:space="preserve">   и   </t>
    </r>
    <r>
      <rPr>
        <b/>
        <sz val="20"/>
        <color indexed="8"/>
        <rFont val="Calibri"/>
        <family val="2"/>
      </rPr>
      <t xml:space="preserve">√99 + √104  </t>
    </r>
    <r>
      <rPr>
        <sz val="14"/>
        <color indexed="8"/>
        <rFont val="Calibri"/>
        <family val="2"/>
      </rPr>
      <t xml:space="preserve"> положительны. Сравним их квадраты</t>
    </r>
  </si>
  <si>
    <t>При возведении в квадрат каждого из двух чисел будем использовать формулу</t>
  </si>
  <si>
    <t xml:space="preserve"> (√101 + √102)² =</t>
  </si>
  <si>
    <r>
      <t>2</t>
    </r>
    <r>
      <rPr>
        <sz val="20"/>
        <color indexed="8"/>
        <rFont val="Calibri"/>
        <family val="2"/>
      </rPr>
      <t>√</t>
    </r>
  </si>
  <si>
    <t>101*102</t>
  </si>
  <si>
    <t xml:space="preserve"> (√99 + √104)² =</t>
  </si>
  <si>
    <t>99*104</t>
  </si>
  <si>
    <t>Осталось сравнить выражения</t>
  </si>
  <si>
    <t>(99+</t>
  </si>
  <si>
    <t>)*(</t>
  </si>
  <si>
    <t>104 -</t>
  </si>
  <si>
    <t>99*104 - 99*</t>
  </si>
  <si>
    <t>104  *</t>
  </si>
  <si>
    <t xml:space="preserve">99 *104 - </t>
  </si>
  <si>
    <t xml:space="preserve">99 *104 </t>
  </si>
  <si>
    <t>Значит,</t>
  </si>
  <si>
    <t>, поэтому</t>
  </si>
  <si>
    <t xml:space="preserve"> (√101 + √102)² </t>
  </si>
  <si>
    <t xml:space="preserve"> (√99 + √104)² </t>
  </si>
  <si>
    <t xml:space="preserve">а так как числа </t>
  </si>
  <si>
    <r>
      <t xml:space="preserve"> </t>
    </r>
    <r>
      <rPr>
        <b/>
        <sz val="20"/>
        <color indexed="8"/>
        <rFont val="Calibri"/>
        <family val="2"/>
      </rPr>
      <t>√101 + √102</t>
    </r>
    <r>
      <rPr>
        <sz val="12.6"/>
        <color indexed="8"/>
        <rFont val="Calibri"/>
        <family val="2"/>
      </rPr>
      <t xml:space="preserve">   и   </t>
    </r>
    <r>
      <rPr>
        <b/>
        <sz val="20"/>
        <color indexed="8"/>
        <rFont val="Calibri"/>
        <family val="2"/>
      </rPr>
      <t xml:space="preserve">√99 + √104  </t>
    </r>
    <r>
      <rPr>
        <sz val="14"/>
        <color indexed="8"/>
        <rFont val="Calibri"/>
        <family val="2"/>
      </rPr>
      <t xml:space="preserve"> </t>
    </r>
  </si>
  <si>
    <t>, то</t>
  </si>
  <si>
    <t xml:space="preserve"> √101 + √102</t>
  </si>
  <si>
    <t xml:space="preserve"> √99 + √104</t>
  </si>
  <si>
    <r>
      <rPr>
        <sz val="14"/>
        <rFont val="Calibri"/>
        <family val="2"/>
      </rPr>
      <t>Используем</t>
    </r>
    <r>
      <rPr>
        <sz val="14"/>
        <color indexed="10"/>
        <rFont val="Calibri"/>
        <family val="2"/>
      </rPr>
      <t xml:space="preserve"> </t>
    </r>
    <r>
      <rPr>
        <b/>
        <sz val="14"/>
        <color indexed="10"/>
        <rFont val="Calibri"/>
        <family val="2"/>
      </rPr>
      <t xml:space="preserve">ПОЛЕЗНЫЙ ПРИЕМ СРАВНЕНИЯ </t>
    </r>
  </si>
  <si>
    <r>
      <rPr>
        <sz val="14"/>
        <rFont val="Calibri"/>
        <family val="2"/>
      </rPr>
      <t xml:space="preserve">Предложим </t>
    </r>
    <r>
      <rPr>
        <sz val="14"/>
        <color indexed="10"/>
        <rFont val="Calibri"/>
        <family val="2"/>
      </rPr>
      <t xml:space="preserve"> </t>
    </r>
    <r>
      <rPr>
        <b/>
        <sz val="14"/>
        <color indexed="10"/>
        <rFont val="Calibri"/>
        <family val="2"/>
      </rPr>
      <t xml:space="preserve">ВТОРОЙ СПОСОБ СРАВНЕНИЯ </t>
    </r>
  </si>
  <si>
    <t>(101,5 -</t>
  </si>
  <si>
    <t>² -</t>
  </si>
  <si>
    <t>² =</t>
  </si>
  <si>
    <t>чисел</t>
  </si>
  <si>
    <t>так как</t>
  </si>
  <si>
    <t>№ 7.6</t>
  </si>
  <si>
    <t>№ 7.6 (2б)</t>
  </si>
  <si>
    <r>
      <rPr>
        <b/>
        <i/>
        <sz val="22"/>
        <color indexed="60"/>
        <rFont val="Calibri"/>
        <family val="2"/>
      </rPr>
      <t>Задание 9.</t>
    </r>
    <r>
      <rPr>
        <sz val="22"/>
        <color indexed="60"/>
        <rFont val="Calibri"/>
        <family val="2"/>
      </rPr>
      <t xml:space="preserve"> Найдите сумму всех последовательных натуральных чисел</t>
    </r>
  </si>
  <si>
    <t>от 60 до 110 включительно</t>
  </si>
  <si>
    <t>Используем идею решения :</t>
  </si>
  <si>
    <r>
      <t xml:space="preserve"> от суммы всех натуральных чисел от </t>
    </r>
    <r>
      <rPr>
        <b/>
        <sz val="20"/>
        <color indexed="8"/>
        <rFont val="Calibri"/>
        <family val="2"/>
      </rPr>
      <t>1</t>
    </r>
    <r>
      <rPr>
        <sz val="16"/>
        <color indexed="8"/>
        <rFont val="Calibri"/>
        <family val="2"/>
      </rPr>
      <t xml:space="preserve"> до </t>
    </r>
  </si>
  <si>
    <r>
      <t xml:space="preserve">отнимем сумму всех натуральных чисел от </t>
    </r>
    <r>
      <rPr>
        <b/>
        <sz val="20"/>
        <color indexed="8"/>
        <rFont val="Calibri"/>
        <family val="2"/>
      </rPr>
      <t>1</t>
    </r>
    <r>
      <rPr>
        <sz val="16"/>
        <color indexed="8"/>
        <rFont val="Calibri"/>
        <family val="2"/>
      </rPr>
      <t xml:space="preserve"> до </t>
    </r>
  </si>
  <si>
    <t xml:space="preserve">Сумма всех натуральных чисел от 1 до </t>
  </si>
  <si>
    <t>содержит</t>
  </si>
  <si>
    <t>1.</t>
  </si>
  <si>
    <t>2.</t>
  </si>
  <si>
    <t>\</t>
  </si>
  <si>
    <t xml:space="preserve">  и одно  "одинокое" слагаемое</t>
  </si>
  <si>
    <t>3.</t>
  </si>
  <si>
    <t>Последнее действие</t>
  </si>
  <si>
    <t>№ 8.34</t>
  </si>
  <si>
    <t>Одна мельница может смолоть 38 ц пшеницы за 6 ч, другая - 96 ц за 15 ч,</t>
  </si>
  <si>
    <t>третья - 35 ц за 7 ч. Как распределить 133 т пшеницы между мельницами,</t>
  </si>
  <si>
    <t>чтобы они мололи зерно в течение одного и того же времени?</t>
  </si>
  <si>
    <t>№ 8.34 (6б)</t>
  </si>
  <si>
    <t>производительность</t>
  </si>
  <si>
    <t>время</t>
  </si>
  <si>
    <t>работа</t>
  </si>
  <si>
    <t>Производительность 1 мельницы</t>
  </si>
  <si>
    <t>Производительность 2  мельницы</t>
  </si>
  <si>
    <t>Производительность 3 мельницы</t>
  </si>
  <si>
    <t>центнеров в час</t>
  </si>
  <si>
    <t xml:space="preserve">центнеров </t>
  </si>
  <si>
    <r>
      <t xml:space="preserve">Пусть каждая мельница работает </t>
    </r>
    <r>
      <rPr>
        <b/>
        <sz val="18"/>
        <color indexed="8"/>
        <rFont val="Calibri"/>
        <family val="2"/>
      </rPr>
      <t>х часов</t>
    </r>
    <r>
      <rPr>
        <sz val="14"/>
        <color indexed="8"/>
        <rFont val="Calibri"/>
        <family val="2"/>
      </rPr>
      <t xml:space="preserve">, тогда </t>
    </r>
  </si>
  <si>
    <t xml:space="preserve"> 1 мельница смолотит</t>
  </si>
  <si>
    <t>2 мельница смолотит</t>
  </si>
  <si>
    <t>3 мельница смолотит</t>
  </si>
  <si>
    <t>А так как всего надо смолотить</t>
  </si>
  <si>
    <t>то составим уравнение</t>
  </si>
  <si>
    <t>)   *</t>
  </si>
  <si>
    <t xml:space="preserve">   *</t>
  </si>
  <si>
    <t xml:space="preserve">Таким образом  каждая мельница должна смолотить </t>
  </si>
  <si>
    <t xml:space="preserve"> 1 мельница </t>
  </si>
  <si>
    <t xml:space="preserve"> 2 мельница </t>
  </si>
  <si>
    <t xml:space="preserve"> 3 мельница </t>
  </si>
  <si>
    <r>
      <t>для обознаения деления используйте знак "/</t>
    </r>
    <r>
      <rPr>
        <sz val="16"/>
        <color indexed="10"/>
        <rFont val="Calibri"/>
        <family val="2"/>
      </rPr>
      <t>", для умножения "</t>
    </r>
    <r>
      <rPr>
        <b/>
        <sz val="22"/>
        <color indexed="10"/>
        <rFont val="Calibri"/>
        <family val="2"/>
      </rPr>
      <t>*</t>
    </r>
    <r>
      <rPr>
        <sz val="16"/>
        <color indexed="10"/>
        <rFont val="Calibri"/>
        <family val="2"/>
      </rPr>
      <t>"</t>
    </r>
  </si>
  <si>
    <t>ц ;</t>
  </si>
  <si>
    <t xml:space="preserve">ц </t>
  </si>
  <si>
    <t>Ф.И.</t>
  </si>
  <si>
    <t>дата</t>
  </si>
  <si>
    <t>подгруппа</t>
  </si>
  <si>
    <t>Отметка выставляется в зависимости от процента выполнения всех  заданий с учетом подгруппы.</t>
  </si>
  <si>
    <r>
      <t xml:space="preserve">После упрощения получим квадратное уравнение </t>
    </r>
    <r>
      <rPr>
        <b/>
        <sz val="14"/>
        <color indexed="8"/>
        <rFont val="Calibri"/>
        <family val="2"/>
      </rPr>
      <t>в стандартном виде</t>
    </r>
  </si>
  <si>
    <r>
      <t xml:space="preserve">Приведем уравнение </t>
    </r>
    <r>
      <rPr>
        <b/>
        <sz val="14"/>
        <color indexed="8"/>
        <rFont val="Calibri"/>
        <family val="2"/>
      </rPr>
      <t>к стандартному виду</t>
    </r>
  </si>
  <si>
    <r>
      <t>Соответствующее</t>
    </r>
    <r>
      <rPr>
        <b/>
        <sz val="14"/>
        <color indexed="8"/>
        <rFont val="Calibri"/>
        <family val="2"/>
      </rPr>
      <t xml:space="preserve"> приведенное </t>
    </r>
    <r>
      <rPr>
        <sz val="14"/>
        <color indexed="8"/>
        <rFont val="Calibri"/>
        <family val="2"/>
      </rPr>
      <t xml:space="preserve"> уравнение примет вид</t>
    </r>
  </si>
  <si>
    <t>пар, сумма каждой из них равна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</si>
</sst>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  <numFmt numFmtId="170" formatCode="0.000"/>
    <numFmt numFmtId="171" formatCode="0.0"/>
  </numFmts>
  <fonts count="1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Cambria"/>
      <family val="1"/>
    </font>
    <font>
      <sz val="14"/>
      <name val="Calibri"/>
      <family val="2"/>
    </font>
    <font>
      <b/>
      <sz val="14"/>
      <name val="Calibri"/>
      <family val="2"/>
    </font>
    <font>
      <b/>
      <i/>
      <sz val="16"/>
      <name val="Calibri"/>
      <family val="2"/>
    </font>
    <font>
      <sz val="16"/>
      <name val="Calibri"/>
      <family val="2"/>
    </font>
    <font>
      <b/>
      <sz val="14"/>
      <color indexed="60"/>
      <name val="Cambria"/>
      <family val="1"/>
    </font>
    <font>
      <b/>
      <i/>
      <sz val="16"/>
      <color indexed="60"/>
      <name val="Calibri"/>
      <family val="2"/>
    </font>
    <font>
      <sz val="14"/>
      <color indexed="8"/>
      <name val="Calibri"/>
      <family val="2"/>
    </font>
    <font>
      <b/>
      <sz val="22"/>
      <color indexed="30"/>
      <name val="Calibri"/>
      <family val="2"/>
    </font>
    <font>
      <b/>
      <sz val="16"/>
      <color indexed="30"/>
      <name val="Cambria"/>
      <family val="1"/>
    </font>
    <font>
      <sz val="8"/>
      <color indexed="8"/>
      <name val="Calibri"/>
      <family val="2"/>
    </font>
    <font>
      <sz val="14"/>
      <color indexed="10"/>
      <name val="Calibri"/>
      <family val="2"/>
    </font>
    <font>
      <b/>
      <sz val="16"/>
      <color indexed="10"/>
      <name val="Calibri"/>
      <family val="2"/>
    </font>
    <font>
      <sz val="16"/>
      <color indexed="8"/>
      <name val="Calibri"/>
      <family val="2"/>
    </font>
    <font>
      <b/>
      <sz val="11"/>
      <color indexed="17"/>
      <name val="Calibri"/>
      <family val="2"/>
    </font>
    <font>
      <b/>
      <i/>
      <sz val="14"/>
      <color indexed="60"/>
      <name val="Calibri"/>
      <family val="2"/>
    </font>
    <font>
      <sz val="8"/>
      <name val="Calibri"/>
      <family val="2"/>
    </font>
    <font>
      <b/>
      <sz val="20"/>
      <name val="Calibri"/>
      <family val="2"/>
    </font>
    <font>
      <sz val="22"/>
      <color indexed="60"/>
      <name val="Calibri"/>
      <family val="2"/>
    </font>
    <font>
      <b/>
      <i/>
      <sz val="22"/>
      <color indexed="60"/>
      <name val="Calibri"/>
      <family val="2"/>
    </font>
    <font>
      <b/>
      <sz val="20"/>
      <name val="Cambria"/>
      <family val="1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6"/>
      <name val="Calibri"/>
      <family val="2"/>
    </font>
    <font>
      <b/>
      <sz val="14"/>
      <name val="Cambria"/>
      <family val="1"/>
    </font>
    <font>
      <b/>
      <u val="single"/>
      <sz val="18"/>
      <name val="Cambria"/>
      <family val="1"/>
    </font>
    <font>
      <b/>
      <sz val="22"/>
      <color indexed="60"/>
      <name val="Calibri"/>
      <family val="2"/>
    </font>
    <font>
      <b/>
      <sz val="22"/>
      <name val="Cambria"/>
      <family val="1"/>
    </font>
    <font>
      <b/>
      <sz val="22"/>
      <name val="Calibri"/>
      <family val="2"/>
    </font>
    <font>
      <sz val="16"/>
      <color indexed="10"/>
      <name val="Calibri"/>
      <family val="2"/>
    </font>
    <font>
      <b/>
      <sz val="22"/>
      <color indexed="10"/>
      <name val="Calibri"/>
      <family val="2"/>
    </font>
    <font>
      <b/>
      <sz val="24"/>
      <name val="Calibri"/>
      <family val="2"/>
    </font>
    <font>
      <sz val="18"/>
      <color indexed="8"/>
      <name val="Calibri"/>
      <family val="2"/>
    </font>
    <font>
      <b/>
      <sz val="26"/>
      <name val="Cambria"/>
      <family val="1"/>
    </font>
    <font>
      <b/>
      <sz val="18"/>
      <color indexed="8"/>
      <name val="Calibri"/>
      <family val="2"/>
    </font>
    <font>
      <b/>
      <sz val="18"/>
      <name val="Calibri"/>
      <family val="2"/>
    </font>
    <font>
      <b/>
      <sz val="14"/>
      <color indexed="8"/>
      <name val="Calibri"/>
      <family val="2"/>
    </font>
    <font>
      <sz val="22"/>
      <color indexed="8"/>
      <name val="Times New Roman"/>
      <family val="1"/>
    </font>
    <font>
      <i/>
      <sz val="14"/>
      <name val="Calibri"/>
      <family val="2"/>
    </font>
    <font>
      <b/>
      <i/>
      <sz val="20"/>
      <name val="Calibri"/>
      <family val="2"/>
    </font>
    <font>
      <b/>
      <i/>
      <sz val="20"/>
      <color indexed="8"/>
      <name val="Calibri"/>
      <family val="2"/>
    </font>
    <font>
      <sz val="12"/>
      <name val="Calibri"/>
      <family val="2"/>
    </font>
    <font>
      <sz val="12.6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18"/>
      <color indexed="6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Calibri"/>
      <family val="2"/>
    </font>
    <font>
      <b/>
      <sz val="11"/>
      <color indexed="30"/>
      <name val="Calibri"/>
      <family val="2"/>
    </font>
    <font>
      <b/>
      <sz val="16"/>
      <color indexed="10"/>
      <name val="Cambria"/>
      <family val="1"/>
    </font>
    <font>
      <b/>
      <sz val="24"/>
      <color indexed="8"/>
      <name val="Calibri"/>
      <family val="2"/>
    </font>
    <font>
      <b/>
      <sz val="24"/>
      <color indexed="10"/>
      <name val="Calibri"/>
      <family val="2"/>
    </font>
    <font>
      <b/>
      <sz val="20"/>
      <color indexed="60"/>
      <name val="Calibri"/>
      <family val="2"/>
    </font>
    <font>
      <b/>
      <sz val="48"/>
      <color indexed="10"/>
      <name val="Calibri"/>
      <family val="2"/>
    </font>
    <font>
      <b/>
      <sz val="20"/>
      <color indexed="30"/>
      <name val="Calibri"/>
      <family val="2"/>
    </font>
    <font>
      <u val="single"/>
      <sz val="11"/>
      <color indexed="8"/>
      <name val="Calibri"/>
      <family val="2"/>
    </font>
    <font>
      <b/>
      <u val="single"/>
      <sz val="20"/>
      <color indexed="8"/>
      <name val="Calibri"/>
      <family val="2"/>
    </font>
    <font>
      <sz val="300"/>
      <color indexed="10"/>
      <name val="Calibri"/>
      <family val="2"/>
    </font>
    <font>
      <b/>
      <sz val="22"/>
      <color indexed="8"/>
      <name val="Calibri"/>
      <family val="2"/>
    </font>
    <font>
      <b/>
      <sz val="20"/>
      <color indexed="10"/>
      <name val="Cambria"/>
      <family val="1"/>
    </font>
    <font>
      <sz val="300"/>
      <color indexed="8"/>
      <name val="Calibri"/>
      <family val="2"/>
    </font>
    <font>
      <b/>
      <sz val="18"/>
      <color indexed="8"/>
      <name val="Cambria"/>
      <family val="1"/>
    </font>
    <font>
      <b/>
      <sz val="14"/>
      <color indexed="30"/>
      <name val="Calibri"/>
      <family val="2"/>
    </font>
    <font>
      <b/>
      <sz val="20"/>
      <color indexed="8"/>
      <name val="Cambria"/>
      <family val="1"/>
    </font>
    <font>
      <sz val="8"/>
      <color indexed="40"/>
      <name val="Calibri"/>
      <family val="2"/>
    </font>
    <font>
      <b/>
      <sz val="26"/>
      <color indexed="8"/>
      <name val="Calibri"/>
      <family val="2"/>
    </font>
    <font>
      <sz val="48"/>
      <color indexed="8"/>
      <name val="Cambria"/>
      <family val="1"/>
    </font>
    <font>
      <sz val="72"/>
      <color indexed="8"/>
      <name val="Cambria"/>
      <family val="1"/>
    </font>
    <font>
      <b/>
      <sz val="40"/>
      <color indexed="62"/>
      <name val="Calibri"/>
      <family val="2"/>
    </font>
    <font>
      <b/>
      <sz val="36"/>
      <color indexed="60"/>
      <name val="Calibri"/>
      <family val="2"/>
    </font>
    <font>
      <b/>
      <i/>
      <sz val="28"/>
      <color indexed="60"/>
      <name val="Calibri"/>
      <family val="2"/>
    </font>
    <font>
      <b/>
      <sz val="10"/>
      <color indexed="60"/>
      <name val="Cambria"/>
      <family val="1"/>
    </font>
    <font>
      <b/>
      <sz val="11"/>
      <color indexed="60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  <font>
      <sz val="22"/>
      <color rgb="FFC00000"/>
      <name val="Calibri"/>
      <family val="2"/>
    </font>
    <font>
      <b/>
      <sz val="20"/>
      <color rgb="FFFF0000"/>
      <name val="Calibri"/>
      <family val="2"/>
    </font>
    <font>
      <b/>
      <sz val="11"/>
      <color rgb="FF0070C0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mbria"/>
      <family val="1"/>
    </font>
    <font>
      <b/>
      <sz val="2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rgb="FFFF0000"/>
      <name val="Calibri"/>
      <family val="2"/>
    </font>
    <font>
      <b/>
      <sz val="20"/>
      <color rgb="FFC00000"/>
      <name val="Calibri"/>
      <family val="2"/>
    </font>
    <font>
      <b/>
      <sz val="48"/>
      <color rgb="FFFF0000"/>
      <name val="Calibri"/>
      <family val="2"/>
    </font>
    <font>
      <b/>
      <sz val="20"/>
      <color rgb="FF0070C0"/>
      <name val="Calibri"/>
      <family val="2"/>
    </font>
    <font>
      <u val="single"/>
      <sz val="11"/>
      <color theme="1"/>
      <name val="Calibri"/>
      <family val="2"/>
    </font>
    <font>
      <sz val="20"/>
      <color theme="1"/>
      <name val="Calibri"/>
      <family val="2"/>
    </font>
    <font>
      <b/>
      <u val="single"/>
      <sz val="20"/>
      <color theme="1"/>
      <name val="Calibri"/>
      <family val="2"/>
    </font>
    <font>
      <sz val="300"/>
      <color rgb="FFFF0000"/>
      <name val="Calibri"/>
      <family val="2"/>
    </font>
    <font>
      <b/>
      <sz val="22"/>
      <color theme="1"/>
      <name val="Calibri"/>
      <family val="2"/>
    </font>
    <font>
      <b/>
      <sz val="20"/>
      <color rgb="FFFF0000"/>
      <name val="Cambria"/>
      <family val="1"/>
    </font>
    <font>
      <b/>
      <i/>
      <sz val="20"/>
      <color theme="1"/>
      <name val="Calibri"/>
      <family val="2"/>
    </font>
    <font>
      <sz val="300"/>
      <color theme="1"/>
      <name val="Calibri"/>
      <family val="2"/>
    </font>
    <font>
      <b/>
      <sz val="16"/>
      <color rgb="FFFF0000"/>
      <name val="Calibri"/>
      <family val="2"/>
    </font>
    <font>
      <b/>
      <sz val="18"/>
      <color theme="1"/>
      <name val="Cambria"/>
      <family val="1"/>
    </font>
    <font>
      <b/>
      <sz val="14"/>
      <color rgb="FF0070C0"/>
      <name val="Calibri"/>
      <family val="2"/>
    </font>
    <font>
      <b/>
      <sz val="20"/>
      <color theme="1"/>
      <name val="Cambria"/>
      <family val="1"/>
    </font>
    <font>
      <sz val="14"/>
      <color rgb="FFFF0000"/>
      <name val="Calibri"/>
      <family val="2"/>
    </font>
    <font>
      <sz val="18"/>
      <color theme="1"/>
      <name val="Calibri"/>
      <family val="2"/>
    </font>
    <font>
      <sz val="8"/>
      <color rgb="FF00B0F0"/>
      <name val="Calibri"/>
      <family val="2"/>
    </font>
    <font>
      <b/>
      <sz val="26"/>
      <color theme="1"/>
      <name val="Calibri"/>
      <family val="2"/>
    </font>
    <font>
      <sz val="48"/>
      <color theme="1"/>
      <name val="Cambria"/>
      <family val="1"/>
    </font>
    <font>
      <sz val="72"/>
      <color theme="1"/>
      <name val="Cambria"/>
      <family val="1"/>
    </font>
    <font>
      <sz val="16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3" fillId="26" borderId="1" applyNumberFormat="0" applyAlignment="0" applyProtection="0"/>
    <xf numFmtId="0" fontId="94" fillId="27" borderId="2" applyNumberFormat="0" applyAlignment="0" applyProtection="0"/>
    <xf numFmtId="0" fontId="95" fillId="27" borderId="1" applyNumberFormat="0" applyAlignment="0" applyProtection="0"/>
    <xf numFmtId="0" fontId="9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101" fillId="28" borderId="7" applyNumberFormat="0" applyAlignment="0" applyProtection="0"/>
    <xf numFmtId="0" fontId="102" fillId="0" borderId="0" applyNumberFormat="0" applyFill="0" applyBorder="0" applyAlignment="0" applyProtection="0"/>
    <xf numFmtId="0" fontId="103" fillId="29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30" borderId="0" applyNumberFormat="0" applyBorder="0" applyAlignment="0" applyProtection="0"/>
    <xf numFmtId="0" fontId="10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107" fillId="0" borderId="9" applyNumberFormat="0" applyFill="0" applyAlignment="0" applyProtection="0"/>
    <xf numFmtId="0" fontId="10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9" fillId="32" borderId="0" applyNumberFormat="0" applyBorder="0" applyAlignment="0" applyProtection="0"/>
  </cellStyleXfs>
  <cellXfs count="327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10" fillId="33" borderId="10" xfId="0" applyNumberFormat="1" applyFont="1" applyFill="1" applyBorder="1" applyAlignment="1" applyProtection="1">
      <alignment horizontal="center"/>
      <protection hidden="1"/>
    </xf>
    <xf numFmtId="0" fontId="11" fillId="0" borderId="0" xfId="0" applyNumberFormat="1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12" fillId="0" borderId="0" xfId="0" applyNumberFormat="1" applyFont="1" applyFill="1" applyAlignment="1" applyProtection="1">
      <alignment/>
      <protection hidden="1"/>
    </xf>
    <xf numFmtId="9" fontId="10" fillId="33" borderId="10" xfId="57" applyFont="1" applyFill="1" applyBorder="1" applyAlignment="1" applyProtection="1">
      <alignment horizontal="center"/>
      <protection hidden="1"/>
    </xf>
    <xf numFmtId="0" fontId="0" fillId="0" borderId="0" xfId="0" applyNumberFormat="1" applyFill="1" applyAlignment="1" applyProtection="1">
      <alignment/>
      <protection hidden="1"/>
    </xf>
    <xf numFmtId="0" fontId="17" fillId="0" borderId="0" xfId="0" applyNumberFormat="1" applyFont="1" applyBorder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110" fillId="0" borderId="0" xfId="0" applyFont="1" applyAlignment="1" applyProtection="1">
      <alignment/>
      <protection hidden="1"/>
    </xf>
    <xf numFmtId="0" fontId="111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6" fillId="0" borderId="0" xfId="0" applyNumberFormat="1" applyFont="1" applyFill="1" applyBorder="1" applyAlignment="1" applyProtection="1">
      <alignment/>
      <protection hidden="1"/>
    </xf>
    <xf numFmtId="0" fontId="112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13" fillId="0" borderId="0" xfId="0" applyFont="1" applyAlignment="1" applyProtection="1">
      <alignment/>
      <protection hidden="1"/>
    </xf>
    <xf numFmtId="0" fontId="11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111" fillId="0" borderId="0" xfId="0" applyFont="1" applyBorder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114" fillId="0" borderId="0" xfId="0" applyFont="1" applyFill="1" applyBorder="1" applyAlignment="1" applyProtection="1">
      <alignment horizontal="center"/>
      <protection hidden="1"/>
    </xf>
    <xf numFmtId="0" fontId="115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115" fillId="0" borderId="0" xfId="0" applyFont="1" applyAlignment="1" applyProtection="1">
      <alignment/>
      <protection hidden="1"/>
    </xf>
    <xf numFmtId="0" fontId="115" fillId="0" borderId="0" xfId="0" applyFont="1" applyFill="1" applyAlignment="1" applyProtection="1">
      <alignment/>
      <protection hidden="1"/>
    </xf>
    <xf numFmtId="0" fontId="115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1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116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117" fillId="0" borderId="0" xfId="0" applyFont="1" applyAlignment="1" applyProtection="1">
      <alignment/>
      <protection hidden="1"/>
    </xf>
    <xf numFmtId="0" fontId="118" fillId="0" borderId="0" xfId="0" applyNumberFormat="1" applyFont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49" fontId="26" fillId="0" borderId="0" xfId="0" applyNumberFormat="1" applyFont="1" applyFill="1" applyBorder="1" applyAlignment="1" applyProtection="1">
      <alignment horizontal="center"/>
      <protection hidden="1"/>
    </xf>
    <xf numFmtId="0" fontId="116" fillId="0" borderId="0" xfId="0" applyFont="1" applyAlignment="1" applyProtection="1">
      <alignment horizontal="center"/>
      <protection hidden="1"/>
    </xf>
    <xf numFmtId="0" fontId="116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right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Alignment="1" applyProtection="1">
      <alignment/>
      <protection hidden="1"/>
    </xf>
    <xf numFmtId="0" fontId="115" fillId="0" borderId="0" xfId="0" applyFont="1" applyFill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 horizontal="right"/>
      <protection hidden="1"/>
    </xf>
    <xf numFmtId="0" fontId="115" fillId="0" borderId="0" xfId="0" applyFont="1" applyBorder="1" applyAlignment="1" applyProtection="1">
      <alignment/>
      <protection hidden="1"/>
    </xf>
    <xf numFmtId="0" fontId="116" fillId="0" borderId="0" xfId="0" applyFont="1" applyAlignment="1" applyProtection="1">
      <alignment horizontal="left"/>
      <protection hidden="1"/>
    </xf>
    <xf numFmtId="0" fontId="116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>
      <alignment horizontal="center"/>
    </xf>
    <xf numFmtId="0" fontId="7" fillId="0" borderId="0" xfId="0" applyFont="1" applyFill="1" applyAlignment="1" applyProtection="1">
      <alignment horizontal="left"/>
      <protection hidden="1"/>
    </xf>
    <xf numFmtId="0" fontId="0" fillId="0" borderId="0" xfId="0" applyFill="1" applyAlignment="1" applyProtection="1">
      <alignment/>
      <protection hidden="1"/>
    </xf>
    <xf numFmtId="0" fontId="4" fillId="6" borderId="0" xfId="0" applyFont="1" applyFill="1" applyAlignment="1" applyProtection="1">
      <alignment/>
      <protection hidden="1"/>
    </xf>
    <xf numFmtId="0" fontId="0" fillId="6" borderId="0" xfId="0" applyFill="1" applyAlignment="1" applyProtection="1">
      <alignment/>
      <protection hidden="1"/>
    </xf>
    <xf numFmtId="0" fontId="7" fillId="6" borderId="0" xfId="0" applyFont="1" applyFill="1" applyAlignment="1" applyProtection="1">
      <alignment/>
      <protection hidden="1"/>
    </xf>
    <xf numFmtId="0" fontId="3" fillId="6" borderId="0" xfId="0" applyFont="1" applyFill="1" applyAlignment="1" applyProtection="1">
      <alignment/>
      <protection hidden="1"/>
    </xf>
    <xf numFmtId="49" fontId="2" fillId="34" borderId="11" xfId="0" applyNumberFormat="1" applyFont="1" applyFill="1" applyBorder="1" applyAlignment="1" applyProtection="1">
      <alignment horizontal="center"/>
      <protection locked="0"/>
    </xf>
    <xf numFmtId="49" fontId="2" fillId="34" borderId="0" xfId="0" applyNumberFormat="1" applyFont="1" applyFill="1" applyBorder="1" applyAlignment="1" applyProtection="1">
      <alignment horizontal="center"/>
      <protection locked="0"/>
    </xf>
    <xf numFmtId="49" fontId="2" fillId="34" borderId="11" xfId="0" applyNumberFormat="1" applyFont="1" applyFill="1" applyBorder="1" applyAlignment="1" applyProtection="1">
      <alignment horizontal="left"/>
      <protection locked="0"/>
    </xf>
    <xf numFmtId="0" fontId="119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left" vertical="center"/>
      <protection hidden="1"/>
    </xf>
    <xf numFmtId="49" fontId="2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ill="1" applyAlignment="1" applyProtection="1">
      <alignment horizontal="center"/>
      <protection hidden="1"/>
    </xf>
    <xf numFmtId="0" fontId="116" fillId="0" borderId="0" xfId="0" applyFont="1" applyFill="1" applyAlignment="1" applyProtection="1">
      <alignment/>
      <protection hidden="1"/>
    </xf>
    <xf numFmtId="49" fontId="27" fillId="0" borderId="0" xfId="0" applyNumberFormat="1" applyFont="1" applyFill="1" applyBorder="1" applyAlignment="1" applyProtection="1">
      <alignment horizontal="center"/>
      <protection hidden="1"/>
    </xf>
    <xf numFmtId="49" fontId="2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120" fillId="6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4" fillId="35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Alignment="1" applyProtection="1">
      <alignment/>
      <protection/>
    </xf>
    <xf numFmtId="0" fontId="28" fillId="0" borderId="0" xfId="0" applyFont="1" applyAlignment="1" applyProtection="1">
      <alignment/>
      <protection hidden="1"/>
    </xf>
    <xf numFmtId="0" fontId="100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 horizontal="right"/>
      <protection hidden="1"/>
    </xf>
    <xf numFmtId="0" fontId="30" fillId="0" borderId="0" xfId="0" applyFont="1" applyAlignment="1" applyProtection="1">
      <alignment horizontal="center"/>
      <protection hidden="1"/>
    </xf>
    <xf numFmtId="0" fontId="121" fillId="0" borderId="0" xfId="0" applyFont="1" applyAlignment="1" applyProtection="1">
      <alignment/>
      <protection hidden="1"/>
    </xf>
    <xf numFmtId="0" fontId="116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right"/>
      <protection hidden="1"/>
    </xf>
    <xf numFmtId="49" fontId="2" fillId="34" borderId="11" xfId="0" applyNumberFormat="1" applyFont="1" applyFill="1" applyBorder="1" applyAlignment="1" applyProtection="1">
      <alignment horizontal="center" vertical="center"/>
      <protection locked="0"/>
    </xf>
    <xf numFmtId="0" fontId="118" fillId="0" borderId="0" xfId="0" applyNumberFormat="1" applyFont="1" applyFill="1" applyAlignment="1" applyProtection="1">
      <alignment/>
      <protection hidden="1"/>
    </xf>
    <xf numFmtId="0" fontId="29" fillId="0" borderId="0" xfId="0" applyFont="1" applyFill="1" applyBorder="1" applyAlignment="1" applyProtection="1">
      <alignment horizontal="center"/>
      <protection hidden="1"/>
    </xf>
    <xf numFmtId="0" fontId="10" fillId="0" borderId="0" xfId="0" applyNumberFormat="1" applyFont="1" applyFill="1" applyBorder="1" applyAlignment="1" applyProtection="1">
      <alignment horizontal="center"/>
      <protection hidden="1"/>
    </xf>
    <xf numFmtId="0" fontId="33" fillId="0" borderId="0" xfId="0" applyNumberFormat="1" applyFont="1" applyFill="1" applyBorder="1" applyAlignment="1" applyProtection="1">
      <alignment/>
      <protection/>
    </xf>
    <xf numFmtId="9" fontId="112" fillId="0" borderId="0" xfId="57" applyFont="1" applyAlignment="1" applyProtection="1">
      <alignment horizontal="center"/>
      <protection hidden="1"/>
    </xf>
    <xf numFmtId="9" fontId="113" fillId="0" borderId="0" xfId="0" applyNumberFormat="1" applyFont="1" applyAlignment="1">
      <alignment/>
    </xf>
    <xf numFmtId="9" fontId="122" fillId="0" borderId="12" xfId="57" applyFont="1" applyBorder="1" applyAlignment="1" applyProtection="1">
      <alignment horizontal="center"/>
      <protection hidden="1"/>
    </xf>
    <xf numFmtId="9" fontId="122" fillId="0" borderId="13" xfId="57" applyFont="1" applyBorder="1" applyAlignment="1" applyProtection="1">
      <alignment horizontal="center"/>
      <protection hidden="1"/>
    </xf>
    <xf numFmtId="9" fontId="122" fillId="0" borderId="14" xfId="57" applyFont="1" applyBorder="1" applyAlignment="1" applyProtection="1">
      <alignment horizontal="center"/>
      <protection hidden="1"/>
    </xf>
    <xf numFmtId="1" fontId="123" fillId="7" borderId="11" xfId="57" applyNumberFormat="1" applyFont="1" applyFill="1" applyBorder="1" applyAlignment="1">
      <alignment horizontal="center"/>
    </xf>
    <xf numFmtId="9" fontId="122" fillId="7" borderId="11" xfId="57" applyFont="1" applyFill="1" applyBorder="1" applyAlignment="1" applyProtection="1">
      <alignment horizontal="center"/>
      <protection hidden="1"/>
    </xf>
    <xf numFmtId="0" fontId="124" fillId="0" borderId="15" xfId="0" applyFont="1" applyBorder="1" applyAlignment="1" applyProtection="1">
      <alignment/>
      <protection hidden="1"/>
    </xf>
    <xf numFmtId="0" fontId="124" fillId="0" borderId="16" xfId="0" applyFont="1" applyBorder="1" applyAlignment="1" applyProtection="1">
      <alignment/>
      <protection hidden="1"/>
    </xf>
    <xf numFmtId="0" fontId="124" fillId="0" borderId="17" xfId="0" applyFont="1" applyBorder="1" applyAlignment="1" applyProtection="1">
      <alignment/>
      <protection hidden="1"/>
    </xf>
    <xf numFmtId="0" fontId="113" fillId="6" borderId="18" xfId="0" applyFont="1" applyFill="1" applyBorder="1" applyAlignment="1" applyProtection="1">
      <alignment/>
      <protection hidden="1"/>
    </xf>
    <xf numFmtId="0" fontId="113" fillId="6" borderId="12" xfId="0" applyFont="1" applyFill="1" applyBorder="1" applyAlignment="1" applyProtection="1">
      <alignment/>
      <protection hidden="1"/>
    </xf>
    <xf numFmtId="0" fontId="113" fillId="6" borderId="19" xfId="0" applyFont="1" applyFill="1" applyBorder="1" applyAlignment="1" applyProtection="1">
      <alignment/>
      <protection hidden="1"/>
    </xf>
    <xf numFmtId="0" fontId="113" fillId="6" borderId="13" xfId="0" applyFont="1" applyFill="1" applyBorder="1" applyAlignment="1" applyProtection="1">
      <alignment/>
      <protection hidden="1"/>
    </xf>
    <xf numFmtId="0" fontId="113" fillId="6" borderId="20" xfId="0" applyFont="1" applyFill="1" applyBorder="1" applyAlignment="1" applyProtection="1">
      <alignment/>
      <protection hidden="1"/>
    </xf>
    <xf numFmtId="0" fontId="113" fillId="6" borderId="14" xfId="0" applyFont="1" applyFill="1" applyBorder="1" applyAlignment="1" applyProtection="1">
      <alignment/>
      <protection hidden="1"/>
    </xf>
    <xf numFmtId="0" fontId="125" fillId="0" borderId="0" xfId="0" applyFont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locked="0"/>
    </xf>
    <xf numFmtId="0" fontId="126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0" fontId="126" fillId="0" borderId="0" xfId="0" applyFont="1" applyBorder="1" applyAlignment="1">
      <alignment/>
    </xf>
    <xf numFmtId="49" fontId="22" fillId="34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right"/>
      <protection hidden="1"/>
    </xf>
    <xf numFmtId="0" fontId="113" fillId="0" borderId="0" xfId="0" applyFont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8" fillId="0" borderId="0" xfId="0" applyFont="1" applyBorder="1" applyAlignment="1" applyProtection="1">
      <alignment/>
      <protection hidden="1"/>
    </xf>
    <xf numFmtId="49" fontId="2" fillId="34" borderId="0" xfId="0" applyNumberFormat="1" applyFont="1" applyFill="1" applyBorder="1" applyAlignment="1" applyProtection="1">
      <alignment horizontal="right"/>
      <protection locked="0"/>
    </xf>
    <xf numFmtId="0" fontId="2" fillId="34" borderId="0" xfId="0" applyFont="1" applyFill="1" applyBorder="1" applyAlignment="1" applyProtection="1">
      <alignment horizontal="right"/>
      <protection locked="0"/>
    </xf>
    <xf numFmtId="0" fontId="127" fillId="0" borderId="0" xfId="0" applyFont="1" applyAlignment="1" applyProtection="1">
      <alignment horizontal="center"/>
      <protection hidden="1"/>
    </xf>
    <xf numFmtId="0" fontId="116" fillId="0" borderId="21" xfId="0" applyFont="1" applyBorder="1" applyAlignment="1" applyProtection="1">
      <alignment horizontal="center"/>
      <protection hidden="1"/>
    </xf>
    <xf numFmtId="49" fontId="22" fillId="34" borderId="22" xfId="0" applyNumberFormat="1" applyFont="1" applyFill="1" applyBorder="1" applyAlignment="1" applyProtection="1">
      <alignment horizontal="center" vertical="center"/>
      <protection locked="0"/>
    </xf>
    <xf numFmtId="0" fontId="116" fillId="0" borderId="22" xfId="0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49" fontId="2" fillId="34" borderId="23" xfId="0" applyNumberFormat="1" applyFont="1" applyFill="1" applyBorder="1" applyAlignment="1" applyProtection="1">
      <alignment horizontal="left"/>
      <protection locked="0"/>
    </xf>
    <xf numFmtId="49" fontId="2" fillId="34" borderId="22" xfId="0" applyNumberFormat="1" applyFont="1" applyFill="1" applyBorder="1" applyAlignment="1" applyProtection="1">
      <alignment horizontal="center"/>
      <protection locked="0"/>
    </xf>
    <xf numFmtId="0" fontId="115" fillId="0" borderId="0" xfId="0" applyFont="1" applyAlignment="1" applyProtection="1">
      <alignment horizontal="center"/>
      <protection hidden="1"/>
    </xf>
    <xf numFmtId="0" fontId="0" fillId="0" borderId="22" xfId="0" applyBorder="1" applyAlignment="1" applyProtection="1">
      <alignment/>
      <protection hidden="1"/>
    </xf>
    <xf numFmtId="49" fontId="2" fillId="35" borderId="22" xfId="0" applyNumberFormat="1" applyFont="1" applyFill="1" applyBorder="1" applyAlignment="1" applyProtection="1">
      <alignment horizontal="center"/>
      <protection locked="0"/>
    </xf>
    <xf numFmtId="0" fontId="116" fillId="0" borderId="0" xfId="0" applyFont="1" applyBorder="1" applyAlignment="1" applyProtection="1">
      <alignment horizontal="center"/>
      <protection hidden="1"/>
    </xf>
    <xf numFmtId="0" fontId="128" fillId="31" borderId="0" xfId="0" applyFont="1" applyFill="1" applyBorder="1" applyAlignment="1" applyProtection="1">
      <alignment horizontal="left" vertical="center"/>
      <protection hidden="1"/>
    </xf>
    <xf numFmtId="0" fontId="129" fillId="0" borderId="0" xfId="0" applyFont="1" applyAlignment="1" applyProtection="1">
      <alignment/>
      <protection hidden="1"/>
    </xf>
    <xf numFmtId="0" fontId="0" fillId="12" borderId="0" xfId="0" applyFill="1" applyAlignment="1" applyProtection="1">
      <alignment/>
      <protection hidden="1"/>
    </xf>
    <xf numFmtId="0" fontId="7" fillId="12" borderId="0" xfId="0" applyFont="1" applyFill="1" applyAlignment="1" applyProtection="1">
      <alignment/>
      <protection hidden="1"/>
    </xf>
    <xf numFmtId="0" fontId="7" fillId="12" borderId="0" xfId="0" applyFont="1" applyFill="1" applyAlignment="1" applyProtection="1">
      <alignment horizontal="center"/>
      <protection hidden="1"/>
    </xf>
    <xf numFmtId="0" fontId="4" fillId="12" borderId="0" xfId="0" applyFont="1" applyFill="1" applyAlignment="1" applyProtection="1">
      <alignment/>
      <protection hidden="1"/>
    </xf>
    <xf numFmtId="0" fontId="130" fillId="12" borderId="0" xfId="0" applyFont="1" applyFill="1" applyAlignment="1" applyProtection="1">
      <alignment/>
      <protection hidden="1"/>
    </xf>
    <xf numFmtId="0" fontId="131" fillId="12" borderId="0" xfId="0" applyFont="1" applyFill="1" applyAlignment="1" applyProtection="1">
      <alignment/>
      <protection hidden="1"/>
    </xf>
    <xf numFmtId="0" fontId="115" fillId="12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0" fillId="9" borderId="0" xfId="0" applyFill="1" applyAlignment="1" applyProtection="1">
      <alignment/>
      <protection hidden="1"/>
    </xf>
    <xf numFmtId="0" fontId="115" fillId="9" borderId="0" xfId="0" applyFont="1" applyFill="1" applyAlignment="1" applyProtection="1">
      <alignment horizontal="right"/>
      <protection hidden="1"/>
    </xf>
    <xf numFmtId="0" fontId="131" fillId="9" borderId="0" xfId="0" applyFont="1" applyFill="1" applyAlignment="1" applyProtection="1">
      <alignment/>
      <protection hidden="1"/>
    </xf>
    <xf numFmtId="0" fontId="130" fillId="9" borderId="0" xfId="0" applyFont="1" applyFill="1" applyAlignment="1" applyProtection="1">
      <alignment/>
      <protection hidden="1"/>
    </xf>
    <xf numFmtId="0" fontId="7" fillId="9" borderId="0" xfId="0" applyFont="1" applyFill="1" applyAlignment="1" applyProtection="1">
      <alignment horizontal="center"/>
      <protection hidden="1"/>
    </xf>
    <xf numFmtId="0" fontId="4" fillId="9" borderId="0" xfId="0" applyFont="1" applyFill="1" applyAlignment="1" applyProtection="1">
      <alignment/>
      <protection hidden="1"/>
    </xf>
    <xf numFmtId="0" fontId="7" fillId="9" borderId="0" xfId="0" applyFont="1" applyFill="1" applyAlignment="1" applyProtection="1">
      <alignment/>
      <protection hidden="1"/>
    </xf>
    <xf numFmtId="49" fontId="2" fillId="0" borderId="22" xfId="0" applyNumberFormat="1" applyFont="1" applyFill="1" applyBorder="1" applyAlignment="1" applyProtection="1">
      <alignment horizontal="left"/>
      <protection hidden="1"/>
    </xf>
    <xf numFmtId="49" fontId="2" fillId="0" borderId="22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32" fillId="31" borderId="0" xfId="0" applyFont="1" applyFill="1" applyBorder="1" applyAlignment="1" applyProtection="1">
      <alignment horizontal="left" vertical="center"/>
      <protection hidden="1"/>
    </xf>
    <xf numFmtId="0" fontId="132" fillId="31" borderId="24" xfId="0" applyFont="1" applyFill="1" applyBorder="1" applyAlignment="1" applyProtection="1">
      <alignment horizontal="left" vertical="center"/>
      <protection hidden="1"/>
    </xf>
    <xf numFmtId="0" fontId="0" fillId="31" borderId="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2" fillId="0" borderId="0" xfId="0" applyNumberFormat="1" applyFont="1" applyFill="1" applyBorder="1" applyAlignment="1" applyProtection="1">
      <alignment horizontal="right"/>
      <protection hidden="1"/>
    </xf>
    <xf numFmtId="49" fontId="2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16" fillId="0" borderId="0" xfId="0" applyFont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right"/>
      <protection hidden="1"/>
    </xf>
    <xf numFmtId="0" fontId="116" fillId="0" borderId="0" xfId="0" applyFont="1" applyBorder="1" applyAlignment="1" applyProtection="1">
      <alignment horizontal="right"/>
      <protection hidden="1"/>
    </xf>
    <xf numFmtId="0" fontId="116" fillId="0" borderId="0" xfId="0" applyFont="1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115" fillId="0" borderId="25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33" fillId="0" borderId="0" xfId="0" applyFont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115" fillId="0" borderId="25" xfId="0" applyFont="1" applyFill="1" applyBorder="1" applyAlignment="1" applyProtection="1">
      <alignment/>
      <protection hidden="1"/>
    </xf>
    <xf numFmtId="0" fontId="117" fillId="0" borderId="25" xfId="0" applyFont="1" applyBorder="1" applyAlignment="1" applyProtection="1">
      <alignment/>
      <protection hidden="1"/>
    </xf>
    <xf numFmtId="0" fontId="0" fillId="0" borderId="25" xfId="0" applyBorder="1" applyAlignment="1" applyProtection="1">
      <alignment horizontal="center"/>
      <protection hidden="1"/>
    </xf>
    <xf numFmtId="0" fontId="117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7" fillId="0" borderId="25" xfId="0" applyFont="1" applyBorder="1" applyAlignment="1" applyProtection="1">
      <alignment horizontal="center"/>
      <protection hidden="1"/>
    </xf>
    <xf numFmtId="49" fontId="2" fillId="34" borderId="0" xfId="0" applyNumberFormat="1" applyFont="1" applyFill="1" applyBorder="1" applyAlignment="1" applyProtection="1">
      <alignment horizontal="left"/>
      <protection locked="0"/>
    </xf>
    <xf numFmtId="0" fontId="120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134" fillId="0" borderId="0" xfId="0" applyFont="1" applyBorder="1" applyAlignment="1" applyProtection="1">
      <alignment/>
      <protection hidden="1"/>
    </xf>
    <xf numFmtId="0" fontId="116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9" fillId="0" borderId="0" xfId="0" applyFont="1" applyBorder="1" applyAlignment="1" applyProtection="1">
      <alignment/>
      <protection hidden="1"/>
    </xf>
    <xf numFmtId="0" fontId="0" fillId="0" borderId="0" xfId="0" applyBorder="1" applyAlignment="1">
      <alignment horizontal="center"/>
    </xf>
    <xf numFmtId="0" fontId="133" fillId="0" borderId="0" xfId="0" applyFont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116" fillId="0" borderId="0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35" fillId="6" borderId="24" xfId="0" applyFont="1" applyFill="1" applyBorder="1" applyAlignment="1" applyProtection="1">
      <alignment horizontal="center" vertical="center" wrapText="1"/>
      <protection hidden="1"/>
    </xf>
    <xf numFmtId="0" fontId="116" fillId="6" borderId="0" xfId="0" applyFont="1" applyFill="1" applyAlignment="1" applyProtection="1">
      <alignment/>
      <protection hidden="1"/>
    </xf>
    <xf numFmtId="0" fontId="116" fillId="0" borderId="26" xfId="0" applyFont="1" applyFill="1" applyBorder="1" applyAlignment="1" applyProtection="1">
      <alignment horizontal="center"/>
      <protection hidden="1"/>
    </xf>
    <xf numFmtId="0" fontId="116" fillId="0" borderId="12" xfId="0" applyFont="1" applyFill="1" applyBorder="1" applyAlignment="1" applyProtection="1">
      <alignment horizontal="center"/>
      <protection hidden="1"/>
    </xf>
    <xf numFmtId="0" fontId="116" fillId="0" borderId="0" xfId="0" applyFont="1" applyFill="1" applyAlignment="1" applyProtection="1">
      <alignment horizontal="center"/>
      <protection hidden="1"/>
    </xf>
    <xf numFmtId="0" fontId="116" fillId="0" borderId="0" xfId="0" applyFont="1" applyFill="1" applyAlignment="1" applyProtection="1">
      <alignment horizontal="center" vertical="center"/>
      <protection hidden="1"/>
    </xf>
    <xf numFmtId="0" fontId="116" fillId="0" borderId="15" xfId="0" applyFont="1" applyFill="1" applyBorder="1" applyAlignment="1" applyProtection="1">
      <alignment horizontal="center"/>
      <protection hidden="1"/>
    </xf>
    <xf numFmtId="49" fontId="116" fillId="0" borderId="14" xfId="0" applyNumberFormat="1" applyFont="1" applyFill="1" applyBorder="1" applyAlignment="1" applyProtection="1">
      <alignment horizontal="center"/>
      <protection hidden="1"/>
    </xf>
    <xf numFmtId="49" fontId="116" fillId="0" borderId="27" xfId="0" applyNumberFormat="1" applyFont="1" applyFill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0" fontId="11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115" fillId="0" borderId="0" xfId="0" applyFont="1" applyBorder="1" applyAlignment="1" applyProtection="1">
      <alignment/>
      <protection hidden="1"/>
    </xf>
    <xf numFmtId="0" fontId="29" fillId="34" borderId="0" xfId="0" applyFont="1" applyFill="1" applyBorder="1" applyAlignment="1" applyProtection="1">
      <alignment horizontal="right"/>
      <protection locked="0"/>
    </xf>
    <xf numFmtId="0" fontId="136" fillId="0" borderId="0" xfId="0" applyFont="1" applyBorder="1" applyAlignment="1" applyProtection="1">
      <alignment/>
      <protection hidden="1"/>
    </xf>
    <xf numFmtId="0" fontId="136" fillId="0" borderId="0" xfId="0" applyFont="1" applyBorder="1" applyAlignment="1" applyProtection="1">
      <alignment horizontal="center"/>
      <protection hidden="1"/>
    </xf>
    <xf numFmtId="49" fontId="126" fillId="6" borderId="0" xfId="0" applyNumberFormat="1" applyFont="1" applyFill="1" applyAlignment="1" applyProtection="1">
      <alignment/>
      <protection hidden="1"/>
    </xf>
    <xf numFmtId="0" fontId="137" fillId="0" borderId="0" xfId="0" applyFont="1" applyAlignment="1" applyProtection="1">
      <alignment/>
      <protection hidden="1"/>
    </xf>
    <xf numFmtId="0" fontId="136" fillId="0" borderId="0" xfId="0" applyFont="1" applyBorder="1" applyAlignment="1" applyProtection="1">
      <alignment horizontal="right"/>
      <protection hidden="1"/>
    </xf>
    <xf numFmtId="0" fontId="136" fillId="0" borderId="0" xfId="0" applyFont="1" applyBorder="1" applyAlignment="1" applyProtection="1">
      <alignment horizontal="left"/>
      <protection hidden="1"/>
    </xf>
    <xf numFmtId="0" fontId="119" fillId="0" borderId="0" xfId="0" applyFont="1" applyFill="1" applyAlignment="1" applyProtection="1">
      <alignment horizontal="left" vertical="center"/>
      <protection hidden="1"/>
    </xf>
    <xf numFmtId="49" fontId="2" fillId="34" borderId="0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0" fontId="119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/>
      <protection hidden="1"/>
    </xf>
    <xf numFmtId="49" fontId="0" fillId="0" borderId="0" xfId="0" applyNumberFormat="1" applyFill="1" applyBorder="1" applyAlignment="1" applyProtection="1">
      <alignment/>
      <protection hidden="1"/>
    </xf>
    <xf numFmtId="49" fontId="0" fillId="6" borderId="0" xfId="0" applyNumberFormat="1" applyFill="1" applyBorder="1" applyAlignment="1" applyProtection="1">
      <alignment/>
      <protection hidden="1"/>
    </xf>
    <xf numFmtId="49" fontId="115" fillId="0" borderId="0" xfId="0" applyNumberFormat="1" applyFont="1" applyFill="1" applyBorder="1" applyAlignment="1" applyProtection="1">
      <alignment/>
      <protection hidden="1"/>
    </xf>
    <xf numFmtId="0" fontId="24" fillId="6" borderId="0" xfId="0" applyFont="1" applyFill="1" applyBorder="1" applyAlignment="1" applyProtection="1">
      <alignment horizontal="right"/>
      <protection hidden="1"/>
    </xf>
    <xf numFmtId="49" fontId="2" fillId="6" borderId="0" xfId="0" applyNumberFormat="1" applyFont="1" applyFill="1" applyBorder="1" applyAlignment="1" applyProtection="1">
      <alignment horizontal="left"/>
      <protection hidden="1"/>
    </xf>
    <xf numFmtId="49" fontId="2" fillId="6" borderId="18" xfId="0" applyNumberFormat="1" applyFont="1" applyFill="1" applyBorder="1" applyAlignment="1" applyProtection="1">
      <alignment horizontal="center"/>
      <protection hidden="1"/>
    </xf>
    <xf numFmtId="49" fontId="2" fillId="6" borderId="20" xfId="0" applyNumberFormat="1" applyFont="1" applyFill="1" applyBorder="1" applyAlignment="1" applyProtection="1">
      <alignment horizontal="center"/>
      <protection hidden="1"/>
    </xf>
    <xf numFmtId="49" fontId="2" fillId="6" borderId="28" xfId="0" applyNumberFormat="1" applyFont="1" applyFill="1" applyBorder="1" applyAlignment="1" applyProtection="1">
      <alignment horizontal="center"/>
      <protection hidden="1"/>
    </xf>
    <xf numFmtId="49" fontId="2" fillId="6" borderId="29" xfId="0" applyNumberFormat="1" applyFont="1" applyFill="1" applyBorder="1" applyAlignment="1" applyProtection="1">
      <alignment horizontal="center"/>
      <protection hidden="1"/>
    </xf>
    <xf numFmtId="49" fontId="37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49" fontId="2" fillId="6" borderId="0" xfId="0" applyNumberFormat="1" applyFont="1" applyFill="1" applyBorder="1" applyAlignment="1" applyProtection="1">
      <alignment horizontal="center"/>
      <protection hidden="1"/>
    </xf>
    <xf numFmtId="0" fontId="29" fillId="6" borderId="0" xfId="0" applyFont="1" applyFill="1" applyBorder="1" applyAlignment="1" applyProtection="1">
      <alignment horizontal="center"/>
      <protection hidden="1"/>
    </xf>
    <xf numFmtId="0" fontId="116" fillId="35" borderId="0" xfId="0" applyFont="1" applyFill="1" applyAlignment="1" applyProtection="1">
      <alignment horizontal="center"/>
      <protection locked="0"/>
    </xf>
    <xf numFmtId="0" fontId="116" fillId="35" borderId="0" xfId="0" applyFont="1" applyFill="1" applyBorder="1" applyAlignment="1" applyProtection="1">
      <alignment horizontal="center"/>
      <protection locked="0"/>
    </xf>
    <xf numFmtId="0" fontId="116" fillId="35" borderId="0" xfId="0" applyFont="1" applyFill="1" applyBorder="1" applyAlignment="1" applyProtection="1">
      <alignment horizontal="left"/>
      <protection locked="0"/>
    </xf>
    <xf numFmtId="49" fontId="116" fillId="35" borderId="14" xfId="0" applyNumberFormat="1" applyFont="1" applyFill="1" applyBorder="1" applyAlignment="1" applyProtection="1">
      <alignment horizontal="center"/>
      <protection locked="0"/>
    </xf>
    <xf numFmtId="49" fontId="116" fillId="35" borderId="30" xfId="0" applyNumberFormat="1" applyFont="1" applyFill="1" applyBorder="1" applyAlignment="1" applyProtection="1">
      <alignment horizontal="center"/>
      <protection locked="0"/>
    </xf>
    <xf numFmtId="49" fontId="116" fillId="35" borderId="26" xfId="0" applyNumberFormat="1" applyFont="1" applyFill="1" applyBorder="1" applyAlignment="1" applyProtection="1">
      <alignment horizontal="center"/>
      <protection locked="0"/>
    </xf>
    <xf numFmtId="49" fontId="116" fillId="35" borderId="12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17" fillId="0" borderId="0" xfId="0" applyFont="1" applyAlignment="1" applyProtection="1">
      <alignment horizontal="right"/>
      <protection hidden="1"/>
    </xf>
    <xf numFmtId="49" fontId="47" fillId="6" borderId="0" xfId="0" applyNumberFormat="1" applyFont="1" applyFill="1" applyAlignment="1" applyProtection="1">
      <alignment horizontal="center"/>
      <protection hidden="1"/>
    </xf>
    <xf numFmtId="168" fontId="47" fillId="6" borderId="0" xfId="0" applyNumberFormat="1" applyFont="1" applyFill="1" applyAlignment="1" applyProtection="1">
      <alignment horizontal="center"/>
      <protection hidden="1"/>
    </xf>
    <xf numFmtId="49" fontId="2" fillId="34" borderId="0" xfId="0" applyNumberFormat="1" applyFont="1" applyFill="1" applyBorder="1" applyAlignment="1" applyProtection="1">
      <alignment horizontal="center" vertical="center"/>
      <protection locked="0"/>
    </xf>
    <xf numFmtId="168" fontId="47" fillId="6" borderId="0" xfId="0" applyNumberFormat="1" applyFont="1" applyFill="1" applyBorder="1" applyAlignment="1" applyProtection="1">
      <alignment horizontal="right"/>
      <protection hidden="1"/>
    </xf>
    <xf numFmtId="0" fontId="120" fillId="0" borderId="0" xfId="0" applyFont="1" applyBorder="1" applyAlignment="1" applyProtection="1">
      <alignment horizontal="right"/>
      <protection hidden="1"/>
    </xf>
    <xf numFmtId="0" fontId="115" fillId="0" borderId="0" xfId="0" applyFont="1" applyBorder="1" applyAlignment="1" applyProtection="1">
      <alignment horizontal="right"/>
      <protection hidden="1"/>
    </xf>
    <xf numFmtId="0" fontId="138" fillId="0" borderId="0" xfId="0" applyFont="1" applyBorder="1" applyAlignment="1" applyProtection="1">
      <alignment/>
      <protection hidden="1"/>
    </xf>
    <xf numFmtId="0" fontId="139" fillId="0" borderId="0" xfId="0" applyFont="1" applyAlignment="1" applyProtection="1">
      <alignment horizontal="right"/>
      <protection hidden="1"/>
    </xf>
    <xf numFmtId="168" fontId="2" fillId="6" borderId="0" xfId="0" applyNumberFormat="1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Border="1" applyAlignment="1" applyProtection="1">
      <alignment horizontal="center" vertical="center"/>
      <protection hidden="1"/>
    </xf>
    <xf numFmtId="0" fontId="139" fillId="0" borderId="0" xfId="0" applyFont="1" applyAlignment="1" applyProtection="1">
      <alignment horizontal="left"/>
      <protection hidden="1"/>
    </xf>
    <xf numFmtId="14" fontId="14" fillId="35" borderId="0" xfId="0" applyNumberFormat="1" applyFont="1" applyFill="1" applyBorder="1" applyAlignment="1" applyProtection="1">
      <alignment/>
      <protection/>
    </xf>
    <xf numFmtId="14" fontId="33" fillId="0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 hidden="1"/>
    </xf>
    <xf numFmtId="49" fontId="2" fillId="35" borderId="0" xfId="0" applyNumberFormat="1" applyFont="1" applyFill="1" applyBorder="1" applyAlignment="1" applyProtection="1">
      <alignment horizontal="center"/>
      <protection locked="0"/>
    </xf>
    <xf numFmtId="1" fontId="14" fillId="35" borderId="0" xfId="0" applyNumberFormat="1" applyFont="1" applyFill="1" applyBorder="1" applyAlignment="1" applyProtection="1">
      <alignment horizontal="center"/>
      <protection/>
    </xf>
    <xf numFmtId="1" fontId="121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 hidden="1"/>
    </xf>
    <xf numFmtId="49" fontId="22" fillId="34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14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49" fontId="22" fillId="3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6" fillId="0" borderId="0" xfId="0" applyFont="1" applyBorder="1" applyAlignment="1" applyProtection="1">
      <alignment horizontal="center"/>
      <protection hidden="1"/>
    </xf>
    <xf numFmtId="0" fontId="0" fillId="0" borderId="0" xfId="0" applyAlignment="1">
      <alignment/>
    </xf>
    <xf numFmtId="49" fontId="22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>
      <alignment/>
    </xf>
    <xf numFmtId="0" fontId="116" fillId="35" borderId="0" xfId="0" applyFont="1" applyFill="1" applyAlignment="1" applyProtection="1">
      <alignment horizontal="center"/>
      <protection locked="0"/>
    </xf>
    <xf numFmtId="0" fontId="0" fillId="35" borderId="0" xfId="0" applyFill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hidden="1"/>
    </xf>
    <xf numFmtId="49" fontId="35" fillId="0" borderId="0" xfId="0" applyNumberFormat="1" applyFont="1" applyFill="1" applyBorder="1" applyAlignment="1" applyProtection="1">
      <alignment horizontal="center" vertical="center"/>
      <protection hidden="1"/>
    </xf>
    <xf numFmtId="49" fontId="2" fillId="35" borderId="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28" fillId="31" borderId="33" xfId="0" applyFont="1" applyFill="1" applyBorder="1" applyAlignment="1" applyProtection="1">
      <alignment horizontal="left" vertical="center"/>
      <protection hidden="1"/>
    </xf>
    <xf numFmtId="0" fontId="132" fillId="31" borderId="24" xfId="0" applyFont="1" applyFill="1" applyBorder="1" applyAlignment="1" applyProtection="1">
      <alignment horizontal="left" vertical="center"/>
      <protection hidden="1"/>
    </xf>
    <xf numFmtId="0" fontId="0" fillId="31" borderId="24" xfId="0" applyFill="1" applyBorder="1" applyAlignment="1" applyProtection="1">
      <alignment/>
      <protection hidden="1"/>
    </xf>
    <xf numFmtId="0" fontId="0" fillId="31" borderId="34" xfId="0" applyFill="1" applyBorder="1" applyAlignment="1" applyProtection="1">
      <alignment/>
      <protection hidden="1"/>
    </xf>
    <xf numFmtId="0" fontId="117" fillId="0" borderId="22" xfId="0" applyFont="1" applyBorder="1" applyAlignment="1" applyProtection="1">
      <alignment horizontal="center"/>
      <protection hidden="1"/>
    </xf>
    <xf numFmtId="49" fontId="2" fillId="0" borderId="35" xfId="0" applyNumberFormat="1" applyFont="1" applyFill="1" applyBorder="1" applyAlignment="1" applyProtection="1">
      <alignment horizontal="center"/>
      <protection hidden="1"/>
    </xf>
    <xf numFmtId="0" fontId="0" fillId="0" borderId="35" xfId="0" applyBorder="1" applyAlignment="1" applyProtection="1">
      <alignment/>
      <protection hidden="1"/>
    </xf>
    <xf numFmtId="0" fontId="126" fillId="0" borderId="0" xfId="0" applyFont="1" applyAlignment="1" applyProtection="1">
      <alignment vertical="center"/>
      <protection hidden="1"/>
    </xf>
    <xf numFmtId="0" fontId="116" fillId="0" borderId="0" xfId="0" applyFont="1" applyAlignment="1" applyProtection="1">
      <alignment horizontal="center" vertical="center"/>
      <protection hidden="1"/>
    </xf>
    <xf numFmtId="0" fontId="141" fillId="0" borderId="0" xfId="0" applyFont="1" applyFill="1" applyAlignment="1" applyProtection="1">
      <alignment horizontal="right" vertical="top"/>
      <protection hidden="1"/>
    </xf>
    <xf numFmtId="49" fontId="2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49" fontId="2" fillId="6" borderId="0" xfId="0" applyNumberFormat="1" applyFont="1" applyFill="1" applyBorder="1" applyAlignment="1" applyProtection="1">
      <alignment horizontal="center"/>
      <protection hidden="1"/>
    </xf>
    <xf numFmtId="0" fontId="0" fillId="6" borderId="0" xfId="0" applyFill="1" applyAlignment="1" applyProtection="1">
      <alignment/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hidden="1"/>
    </xf>
    <xf numFmtId="0" fontId="128" fillId="31" borderId="24" xfId="0" applyFont="1" applyFill="1" applyBorder="1" applyAlignment="1" applyProtection="1">
      <alignment horizontal="left" vertical="center"/>
      <protection hidden="1"/>
    </xf>
    <xf numFmtId="0" fontId="128" fillId="31" borderId="34" xfId="0" applyFont="1" applyFill="1" applyBorder="1" applyAlignment="1" applyProtection="1">
      <alignment horizontal="left" vertical="center"/>
      <protection hidden="1"/>
    </xf>
    <xf numFmtId="0" fontId="142" fillId="0" borderId="0" xfId="0" applyFont="1" applyFill="1" applyAlignment="1" applyProtection="1">
      <alignment horizontal="right"/>
      <protection hidden="1"/>
    </xf>
    <xf numFmtId="49" fontId="2" fillId="34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/>
      <protection locked="0"/>
    </xf>
    <xf numFmtId="0" fontId="135" fillId="6" borderId="33" xfId="0" applyFont="1" applyFill="1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49" fontId="2" fillId="34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43" fillId="0" borderId="36" xfId="0" applyFont="1" applyBorder="1" applyAlignment="1" applyProtection="1">
      <alignment horizontal="center" vertical="center" wrapText="1"/>
      <protection hidden="1"/>
    </xf>
    <xf numFmtId="0" fontId="0" fillId="0" borderId="37" xfId="0" applyBorder="1" applyAlignment="1" applyProtection="1">
      <alignment horizontal="center" vertical="center" wrapText="1"/>
      <protection hidden="1"/>
    </xf>
    <xf numFmtId="0" fontId="0" fillId="0" borderId="38" xfId="0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39" xfId="0" applyBorder="1" applyAlignment="1" applyProtection="1">
      <alignment horizontal="center" vertical="center" wrapText="1"/>
      <protection hidden="1"/>
    </xf>
    <xf numFmtId="0" fontId="0" fillId="0" borderId="40" xfId="0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136" fillId="35" borderId="0" xfId="0" applyFont="1" applyFill="1" applyAlignment="1" applyProtection="1">
      <alignment vertical="center"/>
      <protection locked="0"/>
    </xf>
    <xf numFmtId="0" fontId="90" fillId="0" borderId="0" xfId="0" applyFont="1" applyBorder="1" applyAlignment="1" applyProtection="1">
      <alignment horizontal="right"/>
      <protection hidden="1"/>
    </xf>
    <xf numFmtId="0" fontId="91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9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</xdr:row>
      <xdr:rowOff>57150</xdr:rowOff>
    </xdr:from>
    <xdr:ext cx="6505575" cy="676275"/>
    <xdr:sp>
      <xdr:nvSpPr>
        <xdr:cNvPr id="1" name="Прямоугольник 1"/>
        <xdr:cNvSpPr>
          <a:spLocks/>
        </xdr:cNvSpPr>
      </xdr:nvSpPr>
      <xdr:spPr>
        <a:xfrm>
          <a:off x="0" y="2524125"/>
          <a:ext cx="6505575" cy="676275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40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ВИРТУАЛЬНЫЙ</a:t>
          </a:r>
          <a:r>
            <a:rPr lang="en-US" cap="none" sz="40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УЧИТЕЛЬ №1</a:t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9239250" cy="666750"/>
    <xdr:sp>
      <xdr:nvSpPr>
        <xdr:cNvPr id="2" name="Прямоугольник 3"/>
        <xdr:cNvSpPr>
          <a:spLocks/>
        </xdr:cNvSpPr>
      </xdr:nvSpPr>
      <xdr:spPr>
        <a:xfrm>
          <a:off x="95250" y="0"/>
          <a:ext cx="9239250" cy="666750"/>
        </a:xfrm>
        <a:prstGeom prst="rect">
          <a:avLst/>
        </a:prstGeom>
        <a:solidFill>
          <a:srgbClr val="FCD5B5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Подготовка</a:t>
          </a:r>
          <a:r>
            <a:rPr lang="en-US" cap="none" sz="36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к ГИА  часть 2   </a:t>
          </a:r>
          <a:r>
            <a:rPr lang="en-US" cap="none" sz="2800" b="1" i="1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базовый уровень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29</xdr:row>
      <xdr:rowOff>66675</xdr:rowOff>
    </xdr:from>
    <xdr:to>
      <xdr:col>17</xdr:col>
      <xdr:colOff>561975</xdr:colOff>
      <xdr:row>29</xdr:row>
      <xdr:rowOff>3143250</xdr:rowOff>
    </xdr:to>
    <xdr:pic>
      <xdr:nvPicPr>
        <xdr:cNvPr id="1" name="Picture 1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7743825"/>
          <a:ext cx="5019675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46</xdr:row>
      <xdr:rowOff>66675</xdr:rowOff>
    </xdr:from>
    <xdr:to>
      <xdr:col>17</xdr:col>
      <xdr:colOff>428625</xdr:colOff>
      <xdr:row>46</xdr:row>
      <xdr:rowOff>3162300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4335125"/>
          <a:ext cx="501015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4</xdr:row>
      <xdr:rowOff>66675</xdr:rowOff>
    </xdr:from>
    <xdr:ext cx="6505575" cy="676275"/>
    <xdr:sp>
      <xdr:nvSpPr>
        <xdr:cNvPr id="1" name="Прямоугольник 1"/>
        <xdr:cNvSpPr>
          <a:spLocks/>
        </xdr:cNvSpPr>
      </xdr:nvSpPr>
      <xdr:spPr>
        <a:xfrm>
          <a:off x="123825" y="762000"/>
          <a:ext cx="6505575" cy="676275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40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ВИРТУАЛЬНЫЙ</a:t>
          </a:r>
          <a:r>
            <a:rPr lang="en-US" cap="none" sz="40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УЧИТЕЛЬ №1</a:t>
          </a:r>
        </a:p>
      </xdr:txBody>
    </xdr:sp>
    <xdr:clientData/>
  </xdr:oneCellAnchor>
  <xdr:oneCellAnchor>
    <xdr:from>
      <xdr:col>0</xdr:col>
      <xdr:colOff>95250</xdr:colOff>
      <xdr:row>0</xdr:row>
      <xdr:rowOff>0</xdr:rowOff>
    </xdr:from>
    <xdr:ext cx="9239250" cy="666750"/>
    <xdr:sp>
      <xdr:nvSpPr>
        <xdr:cNvPr id="2" name="Прямоугольник 2"/>
        <xdr:cNvSpPr>
          <a:spLocks/>
        </xdr:cNvSpPr>
      </xdr:nvSpPr>
      <xdr:spPr>
        <a:xfrm>
          <a:off x="95250" y="0"/>
          <a:ext cx="9239250" cy="666750"/>
        </a:xfrm>
        <a:prstGeom prst="rect">
          <a:avLst/>
        </a:prstGeom>
        <a:solidFill>
          <a:srgbClr val="FCD5B5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Подготовка</a:t>
          </a:r>
          <a:r>
            <a:rPr lang="en-US" cap="none" sz="36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к ГИА  часть 2   </a:t>
          </a:r>
          <a:r>
            <a:rPr lang="en-US" cap="none" sz="2800" b="1" i="1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базовый уровень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7"/>
  <sheetViews>
    <sheetView showGridLines="0" tabSelected="1" zoomScalePageLayoutView="0" workbookViewId="0" topLeftCell="A1">
      <selection activeCell="B5" sqref="B5"/>
    </sheetView>
  </sheetViews>
  <sheetFormatPr defaultColWidth="9.140625" defaultRowHeight="15"/>
  <cols>
    <col min="2" max="2" width="12.00390625" style="0" customWidth="1"/>
    <col min="4" max="4" width="6.140625" style="0" customWidth="1"/>
    <col min="5" max="5" width="5.57421875" style="0" customWidth="1"/>
    <col min="6" max="6" width="6.140625" style="0" customWidth="1"/>
    <col min="7" max="7" width="4.140625" style="0" customWidth="1"/>
    <col min="8" max="8" width="17.57421875" style="0" customWidth="1"/>
    <col min="9" max="9" width="3.140625" style="0" customWidth="1"/>
    <col min="10" max="10" width="5.28125" style="0" customWidth="1"/>
    <col min="12" max="12" width="8.7109375" style="0" customWidth="1"/>
    <col min="13" max="13" width="5.57421875" style="0" customWidth="1"/>
    <col min="14" max="14" width="6.8515625" style="0" customWidth="1"/>
    <col min="15" max="15" width="6.28125" style="0" customWidth="1"/>
    <col min="16" max="16" width="6.00390625" style="0" customWidth="1"/>
    <col min="17" max="17" width="5.28125" style="0" customWidth="1"/>
    <col min="18" max="18" width="5.140625" style="0" customWidth="1"/>
    <col min="19" max="19" width="4.140625" style="0" customWidth="1"/>
    <col min="20" max="20" width="11.00390625" style="0" customWidth="1"/>
    <col min="21" max="21" width="4.7109375" style="0" customWidth="1"/>
    <col min="22" max="22" width="11.28125" style="0" customWidth="1"/>
    <col min="23" max="23" width="6.421875" style="0" customWidth="1"/>
    <col min="24" max="25" width="6.140625" style="0" customWidth="1"/>
    <col min="26" max="26" width="4.57421875" style="0" customWidth="1"/>
    <col min="27" max="27" width="7.57421875" style="0" customWidth="1"/>
    <col min="28" max="28" width="7.140625" style="0" customWidth="1"/>
    <col min="29" max="29" width="9.421875" style="0" customWidth="1"/>
    <col min="30" max="30" width="6.8515625" style="0" customWidth="1"/>
    <col min="31" max="32" width="6.140625" style="0" customWidth="1"/>
    <col min="33" max="33" width="5.00390625" style="0" bestFit="1" customWidth="1"/>
    <col min="34" max="34" width="6.140625" style="0" customWidth="1"/>
    <col min="35" max="35" width="5.8515625" style="0" customWidth="1"/>
    <col min="36" max="36" width="6.28125" style="0" bestFit="1" customWidth="1"/>
  </cols>
  <sheetData>
    <row r="1" spans="1:4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s="16" customFormat="1" ht="21">
      <c r="A5" s="23"/>
      <c r="B5" s="83" t="s">
        <v>292</v>
      </c>
      <c r="C5" s="84"/>
      <c r="D5" s="84"/>
      <c r="E5" s="84"/>
      <c r="F5" s="85"/>
      <c r="G5" s="86"/>
      <c r="H5" s="263" t="s">
        <v>293</v>
      </c>
      <c r="I5" s="13"/>
      <c r="J5" s="21"/>
      <c r="K5" s="13"/>
      <c r="L5" s="23"/>
      <c r="M5" s="81" t="s">
        <v>47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</row>
    <row r="6" spans="1:45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21">
      <c r="A7" s="1"/>
      <c r="B7" s="1"/>
      <c r="C7" s="1"/>
      <c r="D7" s="1"/>
      <c r="E7" s="1"/>
      <c r="F7" s="1"/>
      <c r="G7" s="1"/>
      <c r="H7" s="267">
        <v>2</v>
      </c>
      <c r="I7" s="52" t="s">
        <v>294</v>
      </c>
      <c r="J7" s="5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8.75">
      <c r="A10" s="1"/>
      <c r="B10" s="1"/>
      <c r="C10" s="14" t="s">
        <v>295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8.75">
      <c r="A12" s="1"/>
      <c r="B12" s="1"/>
      <c r="C12" s="82" t="s">
        <v>3</v>
      </c>
      <c r="D12" s="52" t="s">
        <v>12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S58"/>
  <sheetViews>
    <sheetView showGridLines="0" zoomScale="90" zoomScaleNormal="90" zoomScalePageLayoutView="0" workbookViewId="0" topLeftCell="A1">
      <selection activeCell="V35" sqref="V35:V36"/>
    </sheetView>
  </sheetViews>
  <sheetFormatPr defaultColWidth="9.140625" defaultRowHeight="15"/>
  <cols>
    <col min="2" max="2" width="12.00390625" style="0" customWidth="1"/>
    <col min="3" max="3" width="7.28125" style="0" customWidth="1"/>
    <col min="4" max="4" width="10.8515625" style="0" customWidth="1"/>
    <col min="5" max="5" width="5.57421875" style="0" customWidth="1"/>
    <col min="6" max="6" width="9.140625" style="0" customWidth="1"/>
    <col min="7" max="7" width="9.421875" style="0" customWidth="1"/>
    <col min="8" max="8" width="7.7109375" style="0" customWidth="1"/>
    <col min="9" max="9" width="4.421875" style="0" customWidth="1"/>
    <col min="10" max="10" width="5.00390625" style="0" customWidth="1"/>
    <col min="11" max="11" width="10.00390625" style="0" customWidth="1"/>
    <col min="12" max="12" width="7.57421875" style="0" customWidth="1"/>
    <col min="13" max="13" width="10.8515625" style="0" customWidth="1"/>
    <col min="14" max="14" width="5.140625" style="0" customWidth="1"/>
    <col min="15" max="15" width="9.00390625" style="0" customWidth="1"/>
    <col min="16" max="16" width="4.140625" style="0" customWidth="1"/>
    <col min="17" max="17" width="10.140625" style="0" customWidth="1"/>
    <col min="18" max="18" width="6.7109375" style="0" customWidth="1"/>
    <col min="19" max="19" width="7.421875" style="0" customWidth="1"/>
    <col min="20" max="20" width="6.00390625" style="0" customWidth="1"/>
    <col min="21" max="21" width="6.28125" style="0" customWidth="1"/>
    <col min="22" max="22" width="5.8515625" style="0" customWidth="1"/>
    <col min="23" max="23" width="4.140625" style="0" customWidth="1"/>
    <col min="24" max="24" width="7.28125" style="0" customWidth="1"/>
    <col min="25" max="25" width="2.7109375" style="0" customWidth="1"/>
    <col min="26" max="26" width="4.57421875" style="0" customWidth="1"/>
    <col min="27" max="27" width="3.00390625" style="0" customWidth="1"/>
    <col min="28" max="28" width="7.140625" style="0" customWidth="1"/>
    <col min="29" max="29" width="9.421875" style="0" customWidth="1"/>
    <col min="30" max="30" width="6.8515625" style="0" customWidth="1"/>
    <col min="31" max="32" width="6.140625" style="0" customWidth="1"/>
    <col min="33" max="33" width="5.00390625" style="0" bestFit="1" customWidth="1"/>
    <col min="34" max="34" width="6.140625" style="0" customWidth="1"/>
    <col min="35" max="35" width="5.8515625" style="0" customWidth="1"/>
    <col min="36" max="36" width="6.28125" style="0" bestFit="1" customWidth="1"/>
  </cols>
  <sheetData>
    <row r="1" spans="1:2" s="25" customFormat="1" ht="28.5">
      <c r="A1" s="126" t="s">
        <v>8</v>
      </c>
      <c r="B1" s="29" t="s">
        <v>4</v>
      </c>
    </row>
    <row r="2" spans="1:45" s="127" customFormat="1" ht="15">
      <c r="A2" s="126" t="s">
        <v>48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</row>
    <row r="3" spans="1:45" s="127" customFormat="1" ht="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</row>
    <row r="4" spans="1:45" s="127" customFormat="1" ht="1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</row>
    <row r="5" spans="1:45" s="127" customFormat="1" ht="1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</row>
    <row r="6" spans="1:45" s="127" customFormat="1" ht="1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</row>
    <row r="7" spans="1:45" s="127" customFormat="1" ht="1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</row>
    <row r="8" s="26" customFormat="1" ht="21">
      <c r="B8" s="28" t="s">
        <v>49</v>
      </c>
    </row>
    <row r="9" spans="2:8" s="26" customFormat="1" ht="23.25">
      <c r="B9" s="128"/>
      <c r="F9" s="129"/>
      <c r="H9" s="27" t="str">
        <f>IF(F9="способом группировки","верно",IF(F9="с помощью группировки","верно",IF(F9="группировкой","верно",IF(F9="методом группировки","верно","запиши название способа в желтую клетку"))))</f>
        <v>запиши название способа в желтую клетку</v>
      </c>
    </row>
    <row r="10" spans="2:15" s="26" customFormat="1" ht="23.25">
      <c r="B10" s="28" t="s">
        <v>50</v>
      </c>
      <c r="K10" s="67"/>
      <c r="L10" s="28" t="s">
        <v>51</v>
      </c>
      <c r="O10" s="67"/>
    </row>
    <row r="11" spans="2:15" s="26" customFormat="1" ht="21">
      <c r="B11" s="128"/>
      <c r="K11" s="41" t="str">
        <f>IF(K10="3","верно","запиши  в желтую клетку количество слагаемых")</f>
        <v>запиши  в желтую клетку количество слагаемых</v>
      </c>
      <c r="O11" s="27" t="str">
        <f>IF(O10="2","верно","запиши  в желтую клетку количество слагаемых")</f>
        <v>запиши  в желтую клетку количество слагаемых</v>
      </c>
    </row>
    <row r="12" s="26" customFormat="1" ht="18.75">
      <c r="B12" s="28" t="s">
        <v>52</v>
      </c>
    </row>
    <row r="13" spans="2:8" s="26" customFormat="1" ht="23.25">
      <c r="B13" s="128"/>
      <c r="F13" s="130"/>
      <c r="H13" s="27" t="str">
        <f>IF(F13="квадрат разности","верно","запиши  в желтую клетку название формулы")</f>
        <v>запиши  в желтую клетку название формулы</v>
      </c>
    </row>
    <row r="14" s="26" customFormat="1" ht="18.75">
      <c r="B14" s="28" t="s">
        <v>53</v>
      </c>
    </row>
    <row r="15" spans="2:8" s="26" customFormat="1" ht="23.25">
      <c r="B15" s="128"/>
      <c r="F15" s="67"/>
      <c r="H15" s="27" t="str">
        <f>IF(F15="-1","верно","запиши  в желтую клетку числовой коэффициент")</f>
        <v>запиши  в желтую клетку числовой коэффициент</v>
      </c>
    </row>
    <row r="16" spans="2:8" s="5" customFormat="1" ht="23.25">
      <c r="B16" s="19"/>
      <c r="F16" s="120"/>
      <c r="H16" s="6"/>
    </row>
    <row r="17" spans="1:35" ht="18.75">
      <c r="A17" s="1"/>
      <c r="B17" s="4" t="s">
        <v>58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24" s="123" customFormat="1" ht="26.25">
      <c r="A18" s="121"/>
      <c r="B18" s="122" t="s">
        <v>65</v>
      </c>
      <c r="C18" s="121"/>
      <c r="D18" s="121"/>
      <c r="E18" s="121"/>
      <c r="G18" s="124"/>
      <c r="H18" s="122" t="s">
        <v>7</v>
      </c>
      <c r="I18" s="124"/>
      <c r="J18" s="125" t="s">
        <v>24</v>
      </c>
      <c r="K18" s="124"/>
      <c r="L18" s="122" t="s">
        <v>55</v>
      </c>
      <c r="M18" s="124"/>
      <c r="N18" s="122" t="s">
        <v>57</v>
      </c>
      <c r="O18" s="124"/>
      <c r="P18" s="125" t="s">
        <v>24</v>
      </c>
      <c r="Q18" s="274"/>
      <c r="R18" s="275"/>
      <c r="S18" s="122" t="s">
        <v>57</v>
      </c>
      <c r="T18" s="121"/>
      <c r="U18" s="121"/>
      <c r="V18" s="121"/>
      <c r="W18" s="121"/>
      <c r="X18" s="121"/>
    </row>
    <row r="19" spans="1:24" ht="18">
      <c r="A19" s="1"/>
      <c r="B19" s="1"/>
      <c r="C19" s="1"/>
      <c r="D19" s="1"/>
      <c r="E19" s="1"/>
      <c r="G19" s="15" t="str">
        <f>IF(G18="4x-3y","верно","?")</f>
        <v>?</v>
      </c>
      <c r="H19" s="1"/>
      <c r="I19" s="15" t="str">
        <f>IF(I18="-","верно","?")</f>
        <v>?</v>
      </c>
      <c r="J19" s="1"/>
      <c r="K19" s="15" t="str">
        <f>IF(K18="4x-3y","верно","?")</f>
        <v>?</v>
      </c>
      <c r="L19" s="1"/>
      <c r="M19" s="15" t="str">
        <f>IF(M18="4x-3y","верно","?")</f>
        <v>?</v>
      </c>
      <c r="N19" s="1"/>
      <c r="O19" s="15" t="str">
        <f>IF(O18="*","верно","?")</f>
        <v>?</v>
      </c>
      <c r="P19" s="1"/>
      <c r="Q19" s="15" t="str">
        <f>IF(Q18="4x-3y-1","верно","?")</f>
        <v>?</v>
      </c>
      <c r="R19" s="1"/>
      <c r="T19" s="1"/>
      <c r="U19" s="1"/>
      <c r="V19" s="1"/>
      <c r="W19" s="1"/>
      <c r="X19" s="1"/>
    </row>
    <row r="20" spans="1:4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27" s="17" customFormat="1" ht="28.5">
      <c r="A21" s="24" t="s">
        <v>8</v>
      </c>
      <c r="B21" s="18" t="s">
        <v>6</v>
      </c>
      <c r="AA21" s="22"/>
    </row>
    <row r="22" spans="1:45" ht="15">
      <c r="A22" s="24" t="s">
        <v>59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61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50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0" ht="24.75" customHeight="1">
      <c r="A26" s="1"/>
      <c r="B26" s="4" t="s">
        <v>72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5" ht="24.75" customHeight="1">
      <c r="A27" s="1"/>
      <c r="B27" s="38"/>
      <c r="C27" s="1"/>
      <c r="D27" s="1"/>
      <c r="E27" s="1"/>
      <c r="F27" s="1"/>
      <c r="G27" s="1"/>
      <c r="H27" s="130"/>
      <c r="I27" s="26"/>
      <c r="J27" s="27" t="str">
        <f>IF(H27="разность квадратов","верно","запиши  в желтую клетку название формулы")</f>
        <v>запиши  в желтую клетку название формулы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0" ht="24.75" customHeight="1">
      <c r="A28" s="1"/>
      <c r="B28" s="4" t="s">
        <v>73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5" ht="24.75" customHeight="1">
      <c r="A29" s="1"/>
      <c r="B29" s="38"/>
      <c r="C29" s="1"/>
      <c r="D29" s="1"/>
      <c r="E29" s="1"/>
      <c r="F29" s="1"/>
      <c r="G29" s="1"/>
      <c r="H29" s="130"/>
      <c r="I29" s="26"/>
      <c r="J29" s="27" t="str">
        <f>IF(H29=":","верно","запиши  в желтую клетку символ действия")</f>
        <v>запиши  в желтую клетку символ действия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24.75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1" s="7" customFormat="1" ht="26.25" customHeight="1" thickBot="1">
      <c r="A31" s="1"/>
      <c r="B31" s="131" t="s">
        <v>61</v>
      </c>
      <c r="C31" s="270"/>
      <c r="D31" s="131" t="s">
        <v>62</v>
      </c>
      <c r="E31" s="270"/>
      <c r="F31" s="131" t="s">
        <v>62</v>
      </c>
      <c r="G31" s="270"/>
      <c r="H31" s="131" t="s">
        <v>66</v>
      </c>
      <c r="I31" s="272" t="s">
        <v>11</v>
      </c>
      <c r="J31" s="273"/>
      <c r="K31" s="134" t="s">
        <v>61</v>
      </c>
      <c r="L31" s="270"/>
      <c r="M31" s="134" t="s">
        <v>62</v>
      </c>
      <c r="N31" s="270"/>
      <c r="O31" s="134" t="s">
        <v>70</v>
      </c>
      <c r="P31" s="133"/>
      <c r="Q31" s="134" t="s">
        <v>71</v>
      </c>
      <c r="R31" s="270"/>
      <c r="S31" s="134" t="s">
        <v>66</v>
      </c>
      <c r="T31" s="272" t="s">
        <v>11</v>
      </c>
      <c r="U31" s="273"/>
      <c r="V31" s="119"/>
      <c r="W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1:41" s="7" customFormat="1" ht="26.25" customHeight="1" thickBot="1">
      <c r="A32" s="5"/>
      <c r="B32" s="38" t="s">
        <v>60</v>
      </c>
      <c r="C32" s="271"/>
      <c r="D32" s="38" t="s">
        <v>63</v>
      </c>
      <c r="E32" s="271"/>
      <c r="F32" s="38" t="s">
        <v>64</v>
      </c>
      <c r="G32" s="271"/>
      <c r="H32" s="38" t="s">
        <v>60</v>
      </c>
      <c r="I32" s="272"/>
      <c r="J32" s="273"/>
      <c r="K32" s="42" t="s">
        <v>60</v>
      </c>
      <c r="L32" s="271"/>
      <c r="M32" s="42" t="s">
        <v>63</v>
      </c>
      <c r="N32" s="271"/>
      <c r="O32" s="276" t="s">
        <v>67</v>
      </c>
      <c r="P32" s="277"/>
      <c r="Q32" s="277"/>
      <c r="R32" s="271"/>
      <c r="S32" s="38" t="s">
        <v>60</v>
      </c>
      <c r="T32" s="272"/>
      <c r="U32" s="273"/>
      <c r="V32" s="57"/>
      <c r="W32" s="5"/>
      <c r="AB32" s="20"/>
      <c r="AC32" s="5"/>
      <c r="AD32" s="20"/>
      <c r="AE32" s="5"/>
      <c r="AF32" s="20"/>
      <c r="AG32" s="5"/>
      <c r="AH32" s="5"/>
      <c r="AI32" s="5"/>
      <c r="AJ32" s="5"/>
      <c r="AK32" s="5"/>
      <c r="AL32" s="5"/>
      <c r="AM32" s="5"/>
      <c r="AN32" s="5"/>
      <c r="AO32" s="5"/>
    </row>
    <row r="33" spans="1:44" s="7" customFormat="1" ht="18">
      <c r="A33" s="5"/>
      <c r="B33" s="5"/>
      <c r="C33" s="15" t="str">
        <f>IF(C31="-","верно","?")</f>
        <v>?</v>
      </c>
      <c r="D33" s="5"/>
      <c r="E33" s="15" t="str">
        <f>IF(E31=":","верно","?")</f>
        <v>?</v>
      </c>
      <c r="F33" s="5"/>
      <c r="G33" s="15" t="str">
        <f>IF(G31="-","верно","?")</f>
        <v>?</v>
      </c>
      <c r="H33" s="5"/>
      <c r="I33" s="5"/>
      <c r="J33" s="5"/>
      <c r="K33" s="5"/>
      <c r="L33" s="15" t="str">
        <f>IF(L31="-","верно","?")</f>
        <v>?</v>
      </c>
      <c r="M33" s="5"/>
      <c r="N33" s="15" t="str">
        <f>IF(N31="*","верно","?")</f>
        <v>?</v>
      </c>
      <c r="O33" s="5"/>
      <c r="P33" s="15" t="str">
        <f>IF(P31="*","верно","?")</f>
        <v>?</v>
      </c>
      <c r="Q33" s="5"/>
      <c r="R33" s="15" t="str">
        <f>IF(R31="-","верно","?")</f>
        <v>?</v>
      </c>
      <c r="S33" s="5"/>
      <c r="T33" s="5"/>
      <c r="U33" s="5"/>
      <c r="V33" s="5"/>
      <c r="W33" s="5"/>
      <c r="X33" s="5"/>
      <c r="Y33" s="1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</row>
    <row r="34" spans="2:18" s="17" customFormat="1" ht="29.25" thickBot="1">
      <c r="B34" s="18"/>
      <c r="R34" s="57"/>
    </row>
    <row r="35" spans="2:22" s="17" customFormat="1" ht="29.25" customHeight="1" thickBot="1">
      <c r="B35" s="18"/>
      <c r="I35" s="272" t="s">
        <v>11</v>
      </c>
      <c r="J35" s="273"/>
      <c r="K35" s="132" t="s">
        <v>61</v>
      </c>
      <c r="L35" s="270"/>
      <c r="M35" s="132" t="s">
        <v>68</v>
      </c>
      <c r="N35" s="270"/>
      <c r="O35" s="134" t="s">
        <v>66</v>
      </c>
      <c r="P35" s="272" t="s">
        <v>11</v>
      </c>
      <c r="Q35" s="133"/>
      <c r="R35" s="272" t="s">
        <v>11</v>
      </c>
      <c r="S35" s="278" t="s">
        <v>69</v>
      </c>
      <c r="T35" s="279"/>
      <c r="U35" s="272" t="s">
        <v>11</v>
      </c>
      <c r="V35" s="270"/>
    </row>
    <row r="36" spans="2:22" s="17" customFormat="1" ht="30" customHeight="1" thickBot="1" thickTop="1">
      <c r="B36" s="18"/>
      <c r="I36" s="272"/>
      <c r="J36" s="273"/>
      <c r="K36" s="38" t="s">
        <v>60</v>
      </c>
      <c r="L36" s="271"/>
      <c r="M36" s="38" t="s">
        <v>60</v>
      </c>
      <c r="N36" s="271"/>
      <c r="O36" s="38" t="s">
        <v>60</v>
      </c>
      <c r="P36" s="272"/>
      <c r="Q36" s="38" t="s">
        <v>60</v>
      </c>
      <c r="R36" s="272"/>
      <c r="S36" s="280"/>
      <c r="T36" s="281"/>
      <c r="U36" s="272"/>
      <c r="V36" s="271"/>
    </row>
    <row r="37" spans="2:22" s="17" customFormat="1" ht="28.5">
      <c r="B37" s="18"/>
      <c r="I37" s="5"/>
      <c r="J37" s="5"/>
      <c r="K37" s="5"/>
      <c r="L37" s="15" t="str">
        <f>IF(L35="-","верно","?")</f>
        <v>?</v>
      </c>
      <c r="M37" s="5"/>
      <c r="N37" s="15" t="str">
        <f>IF(N35="-","верно","?")</f>
        <v>?</v>
      </c>
      <c r="O37" s="5"/>
      <c r="P37" s="5"/>
      <c r="Q37" s="15" t="str">
        <f>IF(Q35="-2c-4","верно","?")</f>
        <v>?</v>
      </c>
      <c r="R37" s="5"/>
      <c r="S37" s="282" t="str">
        <f>IF(S36="c+2","верно","?")</f>
        <v>?</v>
      </c>
      <c r="T37" s="277"/>
      <c r="V37" s="15" t="str">
        <f>IF(V35="-2","верно","?")</f>
        <v>?</v>
      </c>
    </row>
    <row r="38" spans="2:18" s="17" customFormat="1" ht="28.5">
      <c r="B38" s="18"/>
      <c r="R38" s="57"/>
    </row>
    <row r="39" spans="1:45" ht="15.7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2:13" s="1" customFormat="1" ht="29.25" thickBot="1">
      <c r="B40" s="8">
        <f>COUNTIF(B1:AT39,"верно")</f>
        <v>0</v>
      </c>
      <c r="C40" s="9" t="s">
        <v>0</v>
      </c>
      <c r="D40" s="10"/>
      <c r="H40" s="11"/>
      <c r="I40" s="10"/>
      <c r="J40" s="10"/>
      <c r="K40" s="10"/>
      <c r="L40" s="11"/>
      <c r="M40" s="11"/>
    </row>
    <row r="41" spans="2:13" s="1" customFormat="1" ht="29.25" thickBot="1">
      <c r="B41" s="8">
        <v>25</v>
      </c>
      <c r="C41" s="9" t="s">
        <v>1</v>
      </c>
      <c r="D41" s="10"/>
      <c r="H41" s="11"/>
      <c r="I41" s="10"/>
      <c r="J41" s="10"/>
      <c r="K41" s="10"/>
      <c r="L41" s="11"/>
      <c r="M41" s="11"/>
    </row>
    <row r="42" spans="2:13" s="1" customFormat="1" ht="29.25" thickBot="1">
      <c r="B42" s="12">
        <f>B40/B41</f>
        <v>0</v>
      </c>
      <c r="C42" s="9" t="s">
        <v>2</v>
      </c>
      <c r="D42" s="10"/>
      <c r="H42" s="11"/>
      <c r="I42" s="10"/>
      <c r="J42" s="10"/>
      <c r="K42" s="10"/>
      <c r="L42" s="11"/>
      <c r="M42" s="11"/>
    </row>
    <row r="43" spans="1:45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</sheetData>
  <sheetProtection sheet="1"/>
  <mergeCells count="20">
    <mergeCell ref="I35:J36"/>
    <mergeCell ref="L35:L36"/>
    <mergeCell ref="N35:N36"/>
    <mergeCell ref="P35:P36"/>
    <mergeCell ref="V35:V36"/>
    <mergeCell ref="S37:T37"/>
    <mergeCell ref="C31:C32"/>
    <mergeCell ref="E31:E32"/>
    <mergeCell ref="G31:G32"/>
    <mergeCell ref="L31:L32"/>
    <mergeCell ref="I31:J32"/>
    <mergeCell ref="N31:N32"/>
    <mergeCell ref="R31:R32"/>
    <mergeCell ref="T31:U32"/>
    <mergeCell ref="Q18:R18"/>
    <mergeCell ref="O32:Q32"/>
    <mergeCell ref="R35:R36"/>
    <mergeCell ref="S35:T35"/>
    <mergeCell ref="S36:T36"/>
    <mergeCell ref="U35:U36"/>
  </mergeCells>
  <printOptions/>
  <pageMargins left="0.7" right="0.7" top="0.75" bottom="0.75" header="0.3" footer="0.3"/>
  <pageSetup orientation="portrait" paperSize="9" r:id="rId4"/>
  <legacyDrawing r:id="rId3"/>
  <oleObjects>
    <oleObject progId="Equation.3" shapeId="237999" r:id="rId1"/>
    <oleObject progId="Equation.3" shapeId="340107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F121"/>
  <sheetViews>
    <sheetView showGridLines="0" zoomScale="90" zoomScaleNormal="90" zoomScalePageLayoutView="0" workbookViewId="0" topLeftCell="A1">
      <selection activeCell="G103" sqref="G103"/>
    </sheetView>
  </sheetViews>
  <sheetFormatPr defaultColWidth="9.140625" defaultRowHeight="15"/>
  <cols>
    <col min="2" max="2" width="11.140625" style="0" customWidth="1"/>
    <col min="4" max="4" width="4.57421875" style="0" customWidth="1"/>
    <col min="5" max="5" width="7.7109375" style="0" customWidth="1"/>
    <col min="6" max="6" width="2.421875" style="0" customWidth="1"/>
    <col min="7" max="7" width="8.28125" style="0" customWidth="1"/>
    <col min="8" max="8" width="5.7109375" style="0" customWidth="1"/>
    <col min="9" max="9" width="6.57421875" style="0" customWidth="1"/>
    <col min="10" max="10" width="3.00390625" style="0" customWidth="1"/>
    <col min="11" max="11" width="9.57421875" style="0" customWidth="1"/>
    <col min="12" max="12" width="8.421875" style="0" customWidth="1"/>
    <col min="13" max="13" width="5.57421875" style="0" customWidth="1"/>
    <col min="14" max="14" width="4.57421875" style="0" customWidth="1"/>
    <col min="15" max="15" width="6.28125" style="0" customWidth="1"/>
    <col min="16" max="16" width="7.00390625" style="0" customWidth="1"/>
    <col min="17" max="17" width="9.57421875" style="0" customWidth="1"/>
    <col min="18" max="18" width="9.140625" style="0" customWidth="1"/>
    <col min="19" max="19" width="7.140625" style="0" customWidth="1"/>
    <col min="20" max="20" width="7.7109375" style="0" customWidth="1"/>
    <col min="21" max="21" width="6.00390625" style="0" customWidth="1"/>
    <col min="22" max="22" width="4.57421875" style="0" customWidth="1"/>
    <col min="23" max="23" width="7.421875" style="0" customWidth="1"/>
    <col min="24" max="24" width="6.8515625" style="0" customWidth="1"/>
    <col min="25" max="26" width="6.140625" style="0" customWidth="1"/>
    <col min="27" max="27" width="10.57421875" style="0" customWidth="1"/>
    <col min="29" max="29" width="7.140625" style="0" customWidth="1"/>
    <col min="30" max="30" width="5.421875" style="0" customWidth="1"/>
    <col min="31" max="31" width="6.8515625" style="0" customWidth="1"/>
    <col min="32" max="33" width="6.140625" style="0" customWidth="1"/>
    <col min="34" max="34" width="5.00390625" style="0" bestFit="1" customWidth="1"/>
    <col min="35" max="35" width="6.140625" style="0" customWidth="1"/>
    <col min="36" max="36" width="5.8515625" style="0" customWidth="1"/>
  </cols>
  <sheetData>
    <row r="1" spans="1:13" s="17" customFormat="1" ht="28.5">
      <c r="A1" s="24" t="s">
        <v>17</v>
      </c>
      <c r="B1" s="30" t="s">
        <v>98</v>
      </c>
      <c r="M1" s="30" t="s">
        <v>99</v>
      </c>
    </row>
    <row r="2" spans="1:32" ht="28.5">
      <c r="A2" s="24" t="s">
        <v>97</v>
      </c>
      <c r="B2" s="1"/>
      <c r="C2" s="1"/>
      <c r="D2" s="30" t="s">
        <v>100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4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23.25">
      <c r="A8" s="1"/>
      <c r="B8" s="33" t="s">
        <v>104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71" t="s">
        <v>103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8:31" s="1" customFormat="1" ht="18.75" thickBot="1">
      <c r="H9" s="2"/>
      <c r="AA9" s="15"/>
      <c r="AB9" s="37"/>
      <c r="AC9" s="37"/>
      <c r="AD9" s="37"/>
      <c r="AE9" s="37"/>
    </row>
    <row r="10" spans="3:31" s="1" customFormat="1" ht="23.25" thickBot="1">
      <c r="C10" s="36" t="s">
        <v>91</v>
      </c>
      <c r="H10" s="2"/>
      <c r="K10" s="66"/>
      <c r="L10" s="36" t="s">
        <v>92</v>
      </c>
      <c r="P10" s="66"/>
      <c r="AA10" s="15"/>
      <c r="AB10" s="37"/>
      <c r="AC10" s="37"/>
      <c r="AD10" s="37"/>
      <c r="AE10" s="37"/>
    </row>
    <row r="11" spans="8:31" s="1" customFormat="1" ht="18">
      <c r="H11" s="2"/>
      <c r="K11" s="15" t="str">
        <f>IF(K10="5","верно","?")</f>
        <v>?</v>
      </c>
      <c r="P11" s="15" t="str">
        <f>IF(P10="6","верно","?")</f>
        <v>?</v>
      </c>
      <c r="AA11" s="15"/>
      <c r="AB11" s="37"/>
      <c r="AC11" s="37"/>
      <c r="AD11" s="37"/>
      <c r="AE11" s="37"/>
    </row>
    <row r="12" spans="8:30" s="1" customFormat="1" ht="18.75" thickBot="1">
      <c r="H12" s="2"/>
      <c r="K12" s="15"/>
      <c r="M12" s="15"/>
      <c r="O12" s="15"/>
      <c r="Z12" s="15"/>
      <c r="AA12" s="37"/>
      <c r="AB12" s="37"/>
      <c r="AC12" s="37"/>
      <c r="AD12" s="37"/>
    </row>
    <row r="13" spans="2:30" s="1" customFormat="1" ht="23.25" thickBot="1">
      <c r="B13" s="36" t="s">
        <v>93</v>
      </c>
      <c r="M13" s="66"/>
      <c r="N13" s="138" t="s">
        <v>16</v>
      </c>
      <c r="O13" s="66"/>
      <c r="Z13" s="15"/>
      <c r="AA13" s="37"/>
      <c r="AB13" s="37"/>
      <c r="AC13" s="37"/>
      <c r="AD13" s="37"/>
    </row>
    <row r="14" spans="13:30" s="1" customFormat="1" ht="18">
      <c r="M14" s="39" t="str">
        <f>IF(M13="2","верно","меньший корень")</f>
        <v>меньший корень</v>
      </c>
      <c r="O14" s="40" t="str">
        <f>IF(O13="3","верно","больший корень")</f>
        <v>больший корень</v>
      </c>
      <c r="Z14" s="15"/>
      <c r="AA14" s="37"/>
      <c r="AB14" s="37"/>
      <c r="AC14" s="37"/>
      <c r="AD14" s="37"/>
    </row>
    <row r="15" spans="1:3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2:14" s="1" customFormat="1" ht="24" customHeight="1" thickBot="1">
      <c r="B16" s="160" t="s">
        <v>102</v>
      </c>
      <c r="C16" s="139"/>
      <c r="D16" s="294" t="s">
        <v>11</v>
      </c>
      <c r="E16" s="161" t="s">
        <v>106</v>
      </c>
      <c r="F16" s="140"/>
      <c r="G16" s="161" t="s">
        <v>107</v>
      </c>
      <c r="H16" s="137"/>
      <c r="I16" s="161" t="s">
        <v>10</v>
      </c>
      <c r="J16" s="295" t="s">
        <v>11</v>
      </c>
      <c r="K16" s="323"/>
      <c r="L16" s="37"/>
      <c r="M16" s="37"/>
      <c r="N16" s="37"/>
    </row>
    <row r="17" spans="2:15" s="1" customFormat="1" ht="23.25" customHeight="1">
      <c r="B17" s="292" t="s">
        <v>101</v>
      </c>
      <c r="C17" s="293"/>
      <c r="D17" s="294"/>
      <c r="E17" s="292" t="s">
        <v>101</v>
      </c>
      <c r="F17" s="293"/>
      <c r="G17" s="293"/>
      <c r="H17" s="293"/>
      <c r="I17" s="293"/>
      <c r="J17" s="295"/>
      <c r="K17" s="323"/>
      <c r="L17" s="36" t="s">
        <v>108</v>
      </c>
      <c r="M17" s="37"/>
      <c r="N17" s="37"/>
      <c r="O17" s="67"/>
    </row>
    <row r="18" spans="6:17" s="1" customFormat="1" ht="18">
      <c r="F18" s="15" t="str">
        <f>IF(F16="2","верно","?")</f>
        <v>?</v>
      </c>
      <c r="H18" s="15" t="str">
        <f>IF(H16="3","верно","?")</f>
        <v>?</v>
      </c>
      <c r="I18" s="40"/>
      <c r="K18" s="15" t="str">
        <f>IF(K16="3-x","верно",IF(K16="-x+3","верно","?"))</f>
        <v>?</v>
      </c>
      <c r="M18" s="15"/>
      <c r="N18" s="37"/>
      <c r="O18" s="39" t="str">
        <f>IF(O17="2","верно","?")</f>
        <v>?</v>
      </c>
      <c r="P18" s="37"/>
      <c r="Q18" s="37"/>
    </row>
    <row r="19" spans="1:3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2:18" s="1" customFormat="1" ht="26.25">
      <c r="B20" s="33" t="s">
        <v>109</v>
      </c>
      <c r="G20" s="67"/>
      <c r="I20" s="4" t="s">
        <v>110</v>
      </c>
      <c r="L20" s="67"/>
      <c r="M20" s="5"/>
      <c r="N20" s="4" t="s">
        <v>111</v>
      </c>
      <c r="O20" s="5"/>
      <c r="P20" s="5"/>
      <c r="Q20" s="5"/>
      <c r="R20" s="67"/>
    </row>
    <row r="21" spans="2:24" s="1" customFormat="1" ht="24" thickBot="1">
      <c r="B21" s="3"/>
      <c r="E21" s="5"/>
      <c r="F21" s="76"/>
      <c r="G21" s="39" t="str">
        <f>IF(G20="3-x","верно","?")</f>
        <v>?</v>
      </c>
      <c r="L21" s="325" t="str">
        <f>IF(L20="прямая","верно","запиши название графика в желтую клетку")</f>
        <v>запиши название графика в желтую клетку</v>
      </c>
      <c r="M21" s="326"/>
      <c r="N21" s="326"/>
      <c r="O21" s="326"/>
      <c r="P21" s="326"/>
      <c r="Q21" s="326"/>
      <c r="R21" s="40" t="str">
        <f>IF(R20="(2;1)","верно","координаты точки")</f>
        <v>координаты точки</v>
      </c>
      <c r="X21" s="4"/>
    </row>
    <row r="22" spans="2:24" s="1" customFormat="1" ht="24" thickBot="1">
      <c r="B22" s="3"/>
      <c r="E22" s="5"/>
      <c r="F22" s="4" t="s">
        <v>112</v>
      </c>
      <c r="G22" s="39"/>
      <c r="M22" s="31"/>
      <c r="N22" s="32"/>
      <c r="O22" s="67"/>
      <c r="P22" s="4"/>
      <c r="Q22" s="4" t="s">
        <v>13</v>
      </c>
      <c r="R22" s="5"/>
      <c r="U22" s="31"/>
      <c r="V22" s="66"/>
      <c r="X22" s="4"/>
    </row>
    <row r="23" spans="9:24" s="1" customFormat="1" ht="21.75" thickBot="1">
      <c r="I23" s="3"/>
      <c r="L23" s="15"/>
      <c r="M23" s="37"/>
      <c r="N23" s="37"/>
      <c r="O23" s="39" t="str">
        <f>IF(O22="(0;3)","верно","координаты точки")</f>
        <v>координаты точки</v>
      </c>
      <c r="P23" s="37"/>
      <c r="Q23" s="5"/>
      <c r="R23" s="5"/>
      <c r="T23" s="282" t="str">
        <f>IF(V22="-1","верно","запиши коэффициент ")</f>
        <v>запиши коэффициент </v>
      </c>
      <c r="U23" s="286"/>
      <c r="V23" s="286"/>
      <c r="W23" s="286"/>
      <c r="X23" s="286"/>
    </row>
    <row r="24" spans="3:31" s="1" customFormat="1" ht="24" thickBot="1">
      <c r="C24" s="4" t="s">
        <v>113</v>
      </c>
      <c r="I24" s="3"/>
      <c r="M24" s="5"/>
      <c r="N24" s="20"/>
      <c r="O24" s="20"/>
      <c r="P24" s="20"/>
      <c r="R24" s="5"/>
      <c r="T24" s="66"/>
      <c r="AC24" s="32"/>
      <c r="AE24" s="4"/>
    </row>
    <row r="25" spans="1:32" ht="23.25" thickBot="1">
      <c r="A25" s="1"/>
      <c r="B25" s="1"/>
      <c r="C25" s="4" t="s">
        <v>14</v>
      </c>
      <c r="D25" s="1"/>
      <c r="E25" s="1"/>
      <c r="F25" s="1"/>
      <c r="G25" s="1"/>
      <c r="H25" s="1"/>
      <c r="I25" s="1"/>
      <c r="J25" s="1"/>
      <c r="K25" s="1"/>
      <c r="L25" s="1"/>
      <c r="M25" s="68"/>
      <c r="N25" s="1"/>
      <c r="O25" s="1"/>
      <c r="P25" s="1"/>
      <c r="Q25" s="1"/>
      <c r="R25" s="1"/>
      <c r="S25" s="1"/>
      <c r="T25" s="15" t="str">
        <f>IF(T24="вниз","верно","укажи напрвление перемещения")</f>
        <v>укажи напрвление перемещения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5" t="str">
        <f>IF(M25="убывающей","верно","укажи характер монотонности")</f>
        <v>укажи характер монотонности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8:31" s="1" customFormat="1" ht="18">
      <c r="H27" s="2"/>
      <c r="AA27" s="15"/>
      <c r="AB27" s="37"/>
      <c r="AC27" s="37"/>
      <c r="AD27" s="37"/>
      <c r="AE27" s="37"/>
    </row>
    <row r="28" spans="2:31" s="1" customFormat="1" ht="18.75">
      <c r="B28" s="33" t="s">
        <v>115</v>
      </c>
      <c r="H28" s="2"/>
      <c r="AA28" s="15"/>
      <c r="AB28" s="37"/>
      <c r="AC28" s="37"/>
      <c r="AD28" s="37"/>
      <c r="AE28" s="37"/>
    </row>
    <row r="29" spans="2:31" s="1" customFormat="1" ht="9" customHeight="1" thickBot="1">
      <c r="B29" s="4"/>
      <c r="H29" s="2"/>
      <c r="AA29" s="15"/>
      <c r="AB29" s="37"/>
      <c r="AC29" s="37"/>
      <c r="AD29" s="37"/>
      <c r="AE29" s="37"/>
    </row>
    <row r="30" spans="2:31" s="1" customFormat="1" ht="249.75" customHeight="1" thickBot="1">
      <c r="B30" s="33"/>
      <c r="C30" s="287" t="s">
        <v>15</v>
      </c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9"/>
      <c r="Q30" s="289"/>
      <c r="R30" s="289"/>
      <c r="S30" s="290"/>
      <c r="AA30" s="15"/>
      <c r="AB30" s="37"/>
      <c r="AC30" s="37"/>
      <c r="AD30" s="37"/>
      <c r="AE30" s="37"/>
    </row>
    <row r="31" spans="2:31" s="1" customFormat="1" ht="14.25" customHeight="1" thickBot="1">
      <c r="B31" s="33"/>
      <c r="C31" s="142"/>
      <c r="D31" s="163"/>
      <c r="E31" s="163"/>
      <c r="F31" s="163"/>
      <c r="G31" s="163"/>
      <c r="H31" s="163"/>
      <c r="I31" s="164"/>
      <c r="J31" s="163"/>
      <c r="K31" s="163"/>
      <c r="L31" s="163"/>
      <c r="M31" s="163"/>
      <c r="N31" s="163"/>
      <c r="O31" s="163"/>
      <c r="P31" s="165"/>
      <c r="Q31" s="165"/>
      <c r="R31" s="165"/>
      <c r="S31" s="165"/>
      <c r="AA31" s="15"/>
      <c r="AB31" s="37"/>
      <c r="AC31" s="37"/>
      <c r="AD31" s="37"/>
      <c r="AE31" s="37"/>
    </row>
    <row r="32" spans="2:31" s="1" customFormat="1" ht="29.25" thickBot="1">
      <c r="B32" s="36" t="s">
        <v>116</v>
      </c>
      <c r="H32" s="2"/>
      <c r="I32" s="66"/>
      <c r="J32" s="143" t="s">
        <v>117</v>
      </c>
      <c r="K32" s="66"/>
      <c r="AA32" s="15"/>
      <c r="AB32" s="37"/>
      <c r="AC32" s="37"/>
      <c r="AD32" s="37"/>
      <c r="AE32" s="37"/>
    </row>
    <row r="33" spans="2:31" s="1" customFormat="1" ht="19.5" thickBot="1">
      <c r="B33" s="33"/>
      <c r="H33" s="2"/>
      <c r="I33" s="15" t="str">
        <f>IF(I32="x","верно","?")</f>
        <v>?</v>
      </c>
      <c r="K33" s="15" t="str">
        <f>IF(K32="2","верно","?")</f>
        <v>?</v>
      </c>
      <c r="AA33" s="15"/>
      <c r="AB33" s="37"/>
      <c r="AC33" s="37"/>
      <c r="AD33" s="37"/>
      <c r="AE33" s="37"/>
    </row>
    <row r="34" spans="2:31" s="1" customFormat="1" ht="29.25" thickBot="1">
      <c r="B34" s="36" t="s">
        <v>119</v>
      </c>
      <c r="H34" s="2"/>
      <c r="I34" s="66"/>
      <c r="J34" s="143" t="s">
        <v>117</v>
      </c>
      <c r="K34" s="66"/>
      <c r="AA34" s="15"/>
      <c r="AB34" s="37"/>
      <c r="AC34" s="37"/>
      <c r="AD34" s="37"/>
      <c r="AE34" s="37"/>
    </row>
    <row r="35" spans="2:31" s="1" customFormat="1" ht="18.75">
      <c r="B35" s="33"/>
      <c r="H35" s="2"/>
      <c r="I35" s="15" t="str">
        <f>IF(I34="y","верно","?")</f>
        <v>?</v>
      </c>
      <c r="K35" s="15" t="str">
        <f>IF(K34="1","верно","?")</f>
        <v>?</v>
      </c>
      <c r="AA35" s="15"/>
      <c r="AB35" s="37"/>
      <c r="AC35" s="37"/>
      <c r="AD35" s="37"/>
      <c r="AE35" s="37"/>
    </row>
    <row r="36" spans="2:31" s="1" customFormat="1" ht="23.25">
      <c r="B36" s="36" t="s">
        <v>122</v>
      </c>
      <c r="H36" s="2"/>
      <c r="I36" s="15"/>
      <c r="K36" s="15"/>
      <c r="S36" s="136"/>
      <c r="U36" s="36" t="s">
        <v>121</v>
      </c>
      <c r="AA36" s="15"/>
      <c r="AB36" s="37"/>
      <c r="AC36" s="37"/>
      <c r="AD36" s="37"/>
      <c r="AE36" s="37"/>
    </row>
    <row r="37" spans="2:31" s="1" customFormat="1" ht="18.75">
      <c r="B37" s="33"/>
      <c r="H37" s="2"/>
      <c r="I37" s="15"/>
      <c r="K37" s="15"/>
      <c r="R37" s="166"/>
      <c r="S37" s="15" t="str">
        <f>IF(S36="верхней","верно","варианты ответа: верхней,нижней, правой, левой")</f>
        <v>варианты ответа: верхней,нижней, правой, левой</v>
      </c>
      <c r="AA37" s="15"/>
      <c r="AB37" s="37"/>
      <c r="AC37" s="37"/>
      <c r="AD37" s="37"/>
      <c r="AE37" s="37"/>
    </row>
    <row r="38" spans="2:31" s="1" customFormat="1" ht="18.75">
      <c r="B38" s="33" t="s">
        <v>126</v>
      </c>
      <c r="C38" s="36" t="s">
        <v>125</v>
      </c>
      <c r="H38" s="2"/>
      <c r="I38" s="15"/>
      <c r="K38" s="15"/>
      <c r="R38" s="166"/>
      <c r="S38" s="15"/>
      <c r="AA38" s="15"/>
      <c r="AB38" s="37"/>
      <c r="AC38" s="37"/>
      <c r="AD38" s="37"/>
      <c r="AE38" s="37"/>
    </row>
    <row r="39" spans="2:31" s="1" customFormat="1" ht="27.75">
      <c r="B39" s="33"/>
      <c r="F39" s="167" t="s">
        <v>124</v>
      </c>
      <c r="G39" s="67"/>
      <c r="H39" s="76" t="s">
        <v>123</v>
      </c>
      <c r="I39" s="67"/>
      <c r="J39" s="76" t="s">
        <v>20</v>
      </c>
      <c r="K39" s="67"/>
      <c r="L39" s="168" t="s">
        <v>10</v>
      </c>
      <c r="AA39" s="15"/>
      <c r="AB39" s="37"/>
      <c r="AC39" s="37"/>
      <c r="AD39" s="37"/>
      <c r="AE39" s="37"/>
    </row>
    <row r="40" spans="2:31" s="1" customFormat="1" ht="18.75">
      <c r="B40" s="33"/>
      <c r="G40" s="15" t="str">
        <f>IF(G39="2","верно","?")</f>
        <v>?</v>
      </c>
      <c r="H40" s="2"/>
      <c r="I40" s="15" t="str">
        <f>IF(I39="2","верно","?")</f>
        <v>?</v>
      </c>
      <c r="K40" s="15" t="str">
        <f>IF(K39="3","верно","?")</f>
        <v>?</v>
      </c>
      <c r="AA40" s="15"/>
      <c r="AB40" s="37"/>
      <c r="AC40" s="37"/>
      <c r="AD40" s="37"/>
      <c r="AE40" s="37"/>
    </row>
    <row r="41" spans="2:31" s="1" customFormat="1" ht="18.75">
      <c r="B41" s="33"/>
      <c r="H41" s="2"/>
      <c r="I41" s="15"/>
      <c r="K41" s="15"/>
      <c r="AA41" s="15"/>
      <c r="AB41" s="37"/>
      <c r="AC41" s="37"/>
      <c r="AD41" s="37"/>
      <c r="AE41" s="37"/>
    </row>
    <row r="42" spans="1:31" s="23" customFormat="1" ht="26.25">
      <c r="A42" s="144"/>
      <c r="B42" s="150" t="s">
        <v>131</v>
      </c>
      <c r="C42" s="149" t="s">
        <v>132</v>
      </c>
      <c r="D42" s="144"/>
      <c r="E42" s="144"/>
      <c r="F42" s="144"/>
      <c r="G42" s="266"/>
      <c r="H42" s="148" t="str">
        <f>IF(G43="верно","&gt;0"," ")</f>
        <v> </v>
      </c>
      <c r="I42" s="146"/>
      <c r="J42" s="149" t="s">
        <v>133</v>
      </c>
      <c r="K42" s="144"/>
      <c r="L42" s="144"/>
      <c r="M42" s="144"/>
      <c r="N42" s="266"/>
      <c r="O42" s="148" t="str">
        <f>IF(N43="верно","&gt;0"," ")</f>
        <v> </v>
      </c>
      <c r="P42" s="146"/>
      <c r="Q42" s="146"/>
      <c r="R42" s="144"/>
      <c r="S42" s="144"/>
      <c r="T42" s="144"/>
      <c r="U42" s="144"/>
      <c r="V42" s="144"/>
      <c r="W42" s="144"/>
      <c r="AA42" s="58"/>
      <c r="AB42" s="73"/>
      <c r="AC42" s="73"/>
      <c r="AD42" s="73"/>
      <c r="AE42" s="73"/>
    </row>
    <row r="43" spans="1:31" s="23" customFormat="1" ht="18.75">
      <c r="A43" s="144"/>
      <c r="B43" s="147"/>
      <c r="C43" s="144"/>
      <c r="D43" s="144"/>
      <c r="E43" s="144"/>
      <c r="F43" s="144"/>
      <c r="G43" s="146" t="str">
        <f>IF(G42="2","верно","?")</f>
        <v>?</v>
      </c>
      <c r="H43" s="145"/>
      <c r="I43" s="146"/>
      <c r="J43" s="144"/>
      <c r="K43" s="144"/>
      <c r="L43" s="144"/>
      <c r="M43" s="144"/>
      <c r="N43" s="146" t="str">
        <f>IF(N42="0,5","верно","?")</f>
        <v>?</v>
      </c>
      <c r="O43" s="145"/>
      <c r="P43" s="146"/>
      <c r="Q43" s="146"/>
      <c r="R43" s="144"/>
      <c r="S43" s="144"/>
      <c r="T43" s="144"/>
      <c r="U43" s="144"/>
      <c r="V43" s="144"/>
      <c r="W43" s="144"/>
      <c r="AA43" s="58"/>
      <c r="AB43" s="73"/>
      <c r="AC43" s="73"/>
      <c r="AD43" s="73"/>
      <c r="AE43" s="73"/>
    </row>
    <row r="44" spans="2:31" s="1" customFormat="1" ht="18.75">
      <c r="B44" s="33"/>
      <c r="H44" s="2"/>
      <c r="I44" s="15"/>
      <c r="K44" s="15"/>
      <c r="AA44" s="15"/>
      <c r="AB44" s="37"/>
      <c r="AC44" s="37"/>
      <c r="AD44" s="37"/>
      <c r="AE44" s="37"/>
    </row>
    <row r="45" spans="2:31" s="1" customFormat="1" ht="23.25">
      <c r="B45" s="36" t="s">
        <v>127</v>
      </c>
      <c r="H45" s="2"/>
      <c r="I45" s="15"/>
      <c r="K45" s="15"/>
      <c r="S45" s="136"/>
      <c r="U45" s="36" t="s">
        <v>121</v>
      </c>
      <c r="AA45" s="15"/>
      <c r="AB45" s="37"/>
      <c r="AC45" s="37"/>
      <c r="AD45" s="37"/>
      <c r="AE45" s="37"/>
    </row>
    <row r="46" spans="2:31" s="1" customFormat="1" ht="18.75">
      <c r="B46" s="33"/>
      <c r="H46" s="2"/>
      <c r="I46" s="15"/>
      <c r="K46" s="15"/>
      <c r="R46" s="166"/>
      <c r="S46" s="15" t="str">
        <f>IF(S45="нижней","верно","варианты ответа: верхней,нижней, правой, левой")</f>
        <v>варианты ответа: верхней,нижней, правой, левой</v>
      </c>
      <c r="AA46" s="15"/>
      <c r="AB46" s="37"/>
      <c r="AC46" s="37"/>
      <c r="AD46" s="37"/>
      <c r="AE46" s="37"/>
    </row>
    <row r="47" spans="2:31" s="1" customFormat="1" ht="18.75">
      <c r="B47" s="33" t="s">
        <v>128</v>
      </c>
      <c r="C47" s="36" t="s">
        <v>129</v>
      </c>
      <c r="H47" s="2"/>
      <c r="I47" s="15"/>
      <c r="K47" s="15"/>
      <c r="R47" s="166"/>
      <c r="S47" s="15"/>
      <c r="AA47" s="15"/>
      <c r="AB47" s="37"/>
      <c r="AC47" s="37"/>
      <c r="AD47" s="37"/>
      <c r="AE47" s="37"/>
    </row>
    <row r="48" spans="2:31" s="1" customFormat="1" ht="27.75">
      <c r="B48" s="33"/>
      <c r="H48" s="167" t="s">
        <v>24</v>
      </c>
      <c r="I48" s="67"/>
      <c r="J48" s="76" t="s">
        <v>20</v>
      </c>
      <c r="K48" s="167" t="s">
        <v>130</v>
      </c>
      <c r="L48" s="168" t="s">
        <v>10</v>
      </c>
      <c r="AA48" s="15"/>
      <c r="AB48" s="37"/>
      <c r="AC48" s="37"/>
      <c r="AD48" s="37"/>
      <c r="AE48" s="37"/>
    </row>
    <row r="49" spans="2:31" s="1" customFormat="1" ht="18.75">
      <c r="B49" s="33"/>
      <c r="H49" s="2"/>
      <c r="I49" s="15" t="str">
        <f>IF(I48="3","верно","?")</f>
        <v>?</v>
      </c>
      <c r="K49" s="15"/>
      <c r="AA49" s="15"/>
      <c r="AB49" s="37"/>
      <c r="AC49" s="37"/>
      <c r="AD49" s="37"/>
      <c r="AE49" s="37"/>
    </row>
    <row r="50" spans="1:31" s="23" customFormat="1" ht="26.25">
      <c r="A50" s="144"/>
      <c r="B50" s="150" t="s">
        <v>131</v>
      </c>
      <c r="C50" s="149" t="s">
        <v>134</v>
      </c>
      <c r="D50" s="144"/>
      <c r="E50" s="144"/>
      <c r="F50" s="144"/>
      <c r="G50" s="266"/>
      <c r="H50" s="148" t="str">
        <f>IF(G51="верно","&lt;0"," ")</f>
        <v> </v>
      </c>
      <c r="I50" s="146"/>
      <c r="J50" s="149" t="s">
        <v>135</v>
      </c>
      <c r="K50" s="144"/>
      <c r="L50" s="144"/>
      <c r="M50" s="144"/>
      <c r="N50" s="266"/>
      <c r="O50" s="148" t="str">
        <f>IF(N51="верно","&lt;0"," ")</f>
        <v> </v>
      </c>
      <c r="P50" s="146"/>
      <c r="Q50" s="146"/>
      <c r="R50" s="144"/>
      <c r="S50" s="144"/>
      <c r="T50" s="144"/>
      <c r="U50" s="144"/>
      <c r="V50" s="144"/>
      <c r="W50" s="144"/>
      <c r="AA50" s="58"/>
      <c r="AB50" s="73"/>
      <c r="AC50" s="73"/>
      <c r="AD50" s="73"/>
      <c r="AE50" s="73"/>
    </row>
    <row r="51" spans="1:31" s="23" customFormat="1" ht="18.75">
      <c r="A51" s="144"/>
      <c r="B51" s="147"/>
      <c r="C51" s="144"/>
      <c r="D51" s="144"/>
      <c r="E51" s="144"/>
      <c r="F51" s="144"/>
      <c r="G51" s="146" t="str">
        <f>IF(G50="-1","верно","?")</f>
        <v>?</v>
      </c>
      <c r="H51" s="145"/>
      <c r="I51" s="146"/>
      <c r="J51" s="144"/>
      <c r="K51" s="144"/>
      <c r="L51" s="144"/>
      <c r="M51" s="144"/>
      <c r="N51" s="146" t="str">
        <f>IF(N50="-4","верно","?")</f>
        <v>?</v>
      </c>
      <c r="O51" s="145"/>
      <c r="P51" s="146"/>
      <c r="Q51" s="146"/>
      <c r="R51" s="144"/>
      <c r="S51" s="144"/>
      <c r="T51" s="144"/>
      <c r="U51" s="144"/>
      <c r="V51" s="144"/>
      <c r="W51" s="144"/>
      <c r="AA51" s="58"/>
      <c r="AB51" s="73"/>
      <c r="AC51" s="73"/>
      <c r="AD51" s="73"/>
      <c r="AE51" s="73"/>
    </row>
    <row r="52" spans="2:31" s="23" customFormat="1" ht="18.75">
      <c r="B52" s="151"/>
      <c r="G52" s="58"/>
      <c r="H52" s="152"/>
      <c r="I52" s="58"/>
      <c r="N52" s="58"/>
      <c r="O52" s="152"/>
      <c r="P52" s="58"/>
      <c r="Q52" s="58"/>
      <c r="AA52" s="58"/>
      <c r="AB52" s="73"/>
      <c r="AC52" s="73"/>
      <c r="AD52" s="73"/>
      <c r="AE52" s="73"/>
    </row>
    <row r="53" spans="1:31" s="23" customFormat="1" ht="26.25">
      <c r="A53" s="153"/>
      <c r="B53" s="154" t="s">
        <v>136</v>
      </c>
      <c r="C53" s="155" t="s">
        <v>137</v>
      </c>
      <c r="D53" s="153"/>
      <c r="E53" s="153"/>
      <c r="F53" s="153"/>
      <c r="G53" s="266"/>
      <c r="H53" s="156"/>
      <c r="I53" s="157"/>
      <c r="J53" s="157"/>
      <c r="K53" s="153"/>
      <c r="L53" s="153"/>
      <c r="M53" s="153"/>
      <c r="N53" s="157"/>
      <c r="O53" s="156"/>
      <c r="P53" s="157"/>
      <c r="Q53" s="157"/>
      <c r="R53" s="153"/>
      <c r="S53" s="153"/>
      <c r="T53" s="153"/>
      <c r="U53" s="153"/>
      <c r="V53" s="153"/>
      <c r="W53" s="153"/>
      <c r="AA53" s="58"/>
      <c r="AB53" s="73"/>
      <c r="AC53" s="73"/>
      <c r="AD53" s="73"/>
      <c r="AE53" s="73"/>
    </row>
    <row r="54" spans="1:31" s="23" customFormat="1" ht="18.75">
      <c r="A54" s="153"/>
      <c r="B54" s="158"/>
      <c r="C54" s="153"/>
      <c r="D54" s="153"/>
      <c r="E54" s="153"/>
      <c r="F54" s="153"/>
      <c r="G54" s="157" t="str">
        <f>IF(G53="нет","верно",IF(G53&gt;0,"x=2 не входит в ОДЗ",IF(G53&lt;0,"x=2 не входит в ОДЗ","?")))</f>
        <v>?</v>
      </c>
      <c r="H54" s="159"/>
      <c r="I54" s="157"/>
      <c r="J54" s="153"/>
      <c r="K54" s="153"/>
      <c r="L54" s="153"/>
      <c r="M54" s="153"/>
      <c r="N54" s="157"/>
      <c r="O54" s="159"/>
      <c r="P54" s="157"/>
      <c r="Q54" s="157"/>
      <c r="R54" s="153"/>
      <c r="S54" s="153"/>
      <c r="T54" s="153"/>
      <c r="U54" s="153"/>
      <c r="V54" s="153"/>
      <c r="W54" s="153"/>
      <c r="AA54" s="58"/>
      <c r="AB54" s="73"/>
      <c r="AC54" s="73"/>
      <c r="AD54" s="73"/>
      <c r="AE54" s="73"/>
    </row>
    <row r="55" spans="2:31" s="23" customFormat="1" ht="18.75">
      <c r="B55" s="151"/>
      <c r="G55" s="58"/>
      <c r="H55" s="152"/>
      <c r="I55" s="58"/>
      <c r="N55" s="58"/>
      <c r="O55" s="152"/>
      <c r="P55" s="58"/>
      <c r="Q55" s="58"/>
      <c r="AA55" s="58"/>
      <c r="AB55" s="73"/>
      <c r="AC55" s="73"/>
      <c r="AD55" s="73"/>
      <c r="AE55" s="73"/>
    </row>
    <row r="56" spans="1:31" s="1" customFormat="1" ht="28.5">
      <c r="A56" s="24" t="s">
        <v>17</v>
      </c>
      <c r="B56" s="30" t="s">
        <v>18</v>
      </c>
      <c r="H56" s="2"/>
      <c r="AA56" s="15"/>
      <c r="AB56" s="37"/>
      <c r="AC56" s="37"/>
      <c r="AD56" s="37"/>
      <c r="AE56" s="37"/>
    </row>
    <row r="57" spans="1:31" s="1" customFormat="1" ht="18">
      <c r="A57" s="24" t="s">
        <v>74</v>
      </c>
      <c r="H57" s="2"/>
      <c r="AA57" s="15"/>
      <c r="AB57" s="37"/>
      <c r="AC57" s="37"/>
      <c r="AD57" s="37"/>
      <c r="AE57" s="37"/>
    </row>
    <row r="58" spans="8:31" s="1" customFormat="1" ht="18">
      <c r="H58" s="2"/>
      <c r="AA58" s="15"/>
      <c r="AB58" s="37"/>
      <c r="AC58" s="37"/>
      <c r="AD58" s="37"/>
      <c r="AE58" s="37"/>
    </row>
    <row r="59" spans="8:31" s="1" customFormat="1" ht="18">
      <c r="H59" s="2"/>
      <c r="AA59" s="15"/>
      <c r="AB59" s="37"/>
      <c r="AC59" s="37"/>
      <c r="AD59" s="37"/>
      <c r="AE59" s="37"/>
    </row>
    <row r="60" spans="8:31" s="1" customFormat="1" ht="18">
      <c r="H60" s="2"/>
      <c r="AA60" s="15"/>
      <c r="AB60" s="37"/>
      <c r="AC60" s="37"/>
      <c r="AD60" s="37"/>
      <c r="AE60" s="37"/>
    </row>
    <row r="61" spans="8:31" s="1" customFormat="1" ht="18">
      <c r="H61" s="2"/>
      <c r="AA61" s="15"/>
      <c r="AB61" s="37"/>
      <c r="AC61" s="37"/>
      <c r="AD61" s="37"/>
      <c r="AE61" s="37"/>
    </row>
    <row r="62" spans="8:31" s="1" customFormat="1" ht="18">
      <c r="H62" s="2"/>
      <c r="AA62" s="15"/>
      <c r="AB62" s="37"/>
      <c r="AC62" s="37"/>
      <c r="AD62" s="37"/>
      <c r="AE62" s="37"/>
    </row>
    <row r="63" spans="3:31" s="1" customFormat="1" ht="21">
      <c r="C63" s="36" t="s">
        <v>87</v>
      </c>
      <c r="H63" s="2"/>
      <c r="K63" s="36"/>
      <c r="AA63" s="15"/>
      <c r="AB63" s="37"/>
      <c r="AC63" s="37"/>
      <c r="AD63" s="37"/>
      <c r="AE63" s="37"/>
    </row>
    <row r="64" spans="8:31" s="1" customFormat="1" ht="22.5">
      <c r="H64" s="2"/>
      <c r="K64" s="130"/>
      <c r="L64" s="26"/>
      <c r="M64" s="27" t="str">
        <f>IF(K64="квадрат суммы","верно","запиши  в желтую клетку название формулы")</f>
        <v>запиши  в желтую клетку название формулы</v>
      </c>
      <c r="AA64" s="15"/>
      <c r="AB64" s="37"/>
      <c r="AC64" s="37"/>
      <c r="AD64" s="37"/>
      <c r="AE64" s="37"/>
    </row>
    <row r="65" spans="2:31" s="1" customFormat="1" ht="26.25">
      <c r="B65" s="57" t="s">
        <v>76</v>
      </c>
      <c r="F65" s="76" t="s">
        <v>24</v>
      </c>
      <c r="G65" s="67"/>
      <c r="H65" s="76" t="s">
        <v>75</v>
      </c>
      <c r="AA65" s="15"/>
      <c r="AB65" s="37"/>
      <c r="AC65" s="37"/>
      <c r="AD65" s="37"/>
      <c r="AE65" s="37"/>
    </row>
    <row r="66" spans="7:31" s="1" customFormat="1" ht="18">
      <c r="G66" s="15" t="str">
        <f>IF(G65="x+5","верно",IF(G65="5+x","верно","?"))</f>
        <v>?</v>
      </c>
      <c r="H66" s="2"/>
      <c r="AA66" s="15"/>
      <c r="AB66" s="37"/>
      <c r="AC66" s="37"/>
      <c r="AD66" s="37"/>
      <c r="AE66" s="37"/>
    </row>
    <row r="67" spans="8:31" s="1" customFormat="1" ht="18">
      <c r="H67" s="2"/>
      <c r="AA67" s="15"/>
      <c r="AB67" s="37"/>
      <c r="AC67" s="37"/>
      <c r="AD67" s="37"/>
      <c r="AE67" s="37"/>
    </row>
    <row r="68" spans="3:31" s="1" customFormat="1" ht="21">
      <c r="C68" s="36" t="s">
        <v>88</v>
      </c>
      <c r="H68" s="2"/>
      <c r="AA68" s="15"/>
      <c r="AB68" s="37"/>
      <c r="AC68" s="37"/>
      <c r="AD68" s="37"/>
      <c r="AE68" s="37"/>
    </row>
    <row r="69" spans="8:31" s="1" customFormat="1" ht="22.5">
      <c r="H69" s="2"/>
      <c r="K69" s="130"/>
      <c r="L69" s="26"/>
      <c r="M69" s="27" t="str">
        <f>IF(K69="разность квадратов","верно","запиши  в желтую клетку название формулы")</f>
        <v>запиши  в желтую клетку название формулы</v>
      </c>
      <c r="AA69" s="15"/>
      <c r="AB69" s="37"/>
      <c r="AC69" s="37"/>
      <c r="AD69" s="37"/>
      <c r="AE69" s="37"/>
    </row>
    <row r="70" spans="4:31" s="1" customFormat="1" ht="26.25">
      <c r="D70" s="57" t="s">
        <v>78</v>
      </c>
      <c r="F70" s="76" t="s">
        <v>24</v>
      </c>
      <c r="G70" s="67"/>
      <c r="H70" s="76" t="s">
        <v>9</v>
      </c>
      <c r="I70" s="67"/>
      <c r="J70" s="71" t="s">
        <v>10</v>
      </c>
      <c r="AA70" s="15"/>
      <c r="AB70" s="37"/>
      <c r="AC70" s="37"/>
      <c r="AD70" s="37"/>
      <c r="AE70" s="37"/>
    </row>
    <row r="71" spans="7:31" s="1" customFormat="1" ht="18">
      <c r="G71" s="15" t="str">
        <f>IF(G70="5-x","верно",IF(G70="5+x","верно","?"))</f>
        <v>?</v>
      </c>
      <c r="H71" s="2"/>
      <c r="I71" s="15" t="str">
        <f>IF(G70="5+x",IF(I70="5-x","верно","?"),IF(G70="5-x",IF(I70="5+x","верно","?"),"?"))</f>
        <v>?</v>
      </c>
      <c r="AA71" s="15"/>
      <c r="AB71" s="37"/>
      <c r="AC71" s="37"/>
      <c r="AD71" s="37"/>
      <c r="AE71" s="37"/>
    </row>
    <row r="72" spans="7:31" s="1" customFormat="1" ht="18">
      <c r="G72" s="15"/>
      <c r="H72" s="2"/>
      <c r="AA72" s="15"/>
      <c r="AB72" s="37"/>
      <c r="AC72" s="37"/>
      <c r="AD72" s="37"/>
      <c r="AE72" s="37"/>
    </row>
    <row r="73" spans="2:30" s="1" customFormat="1" ht="24" customHeight="1" thickBot="1">
      <c r="B73" s="291">
        <v>2</v>
      </c>
      <c r="C73" s="291"/>
      <c r="D73" s="291"/>
      <c r="E73" s="283" t="s">
        <v>5</v>
      </c>
      <c r="F73" s="291">
        <v>10</v>
      </c>
      <c r="G73" s="291"/>
      <c r="H73" s="291"/>
      <c r="I73" s="291"/>
      <c r="J73" s="291"/>
      <c r="K73" s="283" t="s">
        <v>54</v>
      </c>
      <c r="L73" s="161">
        <v>1</v>
      </c>
      <c r="M73" s="283" t="s">
        <v>11</v>
      </c>
      <c r="N73" s="283" t="s">
        <v>77</v>
      </c>
      <c r="Z73" s="15"/>
      <c r="AA73" s="37"/>
      <c r="AB73" s="37"/>
      <c r="AC73" s="37"/>
      <c r="AD73" s="37"/>
    </row>
    <row r="74" spans="2:30" s="1" customFormat="1" ht="23.25" customHeight="1">
      <c r="B74" s="167" t="s">
        <v>24</v>
      </c>
      <c r="C74" s="67"/>
      <c r="D74" s="76" t="s">
        <v>75</v>
      </c>
      <c r="E74" s="283"/>
      <c r="F74" s="76" t="s">
        <v>24</v>
      </c>
      <c r="G74" s="67"/>
      <c r="H74" s="76" t="s">
        <v>9</v>
      </c>
      <c r="I74" s="67"/>
      <c r="J74" s="71" t="s">
        <v>10</v>
      </c>
      <c r="K74" s="283"/>
      <c r="L74" s="67"/>
      <c r="M74" s="283"/>
      <c r="N74" s="283"/>
      <c r="Z74" s="15"/>
      <c r="AA74" s="37"/>
      <c r="AB74" s="37"/>
      <c r="AC74" s="37"/>
      <c r="AD74" s="37"/>
    </row>
    <row r="75" spans="3:30" s="1" customFormat="1" ht="18">
      <c r="C75" s="15" t="str">
        <f>IF(C74="x+5","верно",IF(C74="5+x","верно","?"))</f>
        <v>?</v>
      </c>
      <c r="G75" s="15" t="str">
        <f>IF(G74="x-5","верно",IF(G74="5+x","верно",IF(G74="x+5","верно","?")))</f>
        <v>?</v>
      </c>
      <c r="H75" s="2"/>
      <c r="I75" s="15" t="str">
        <f>IF(G75="верно",IF(I74&lt;&gt;G74,IF(I74="5+x","верно",IF(I74="x+5","верно",IF(I74="x-5","верно","?"))),"?"),"?")</f>
        <v>?</v>
      </c>
      <c r="L75" s="15" t="str">
        <f>IF(L74="x-5","верно","?")</f>
        <v>?</v>
      </c>
      <c r="Z75" s="15"/>
      <c r="AA75" s="37"/>
      <c r="AB75" s="37"/>
      <c r="AC75" s="37"/>
      <c r="AD75" s="37"/>
    </row>
    <row r="76" spans="8:31" s="1" customFormat="1" ht="18">
      <c r="H76" s="2"/>
      <c r="AA76" s="15"/>
      <c r="AB76" s="37"/>
      <c r="AC76" s="37"/>
      <c r="AD76" s="37"/>
      <c r="AE76" s="37"/>
    </row>
    <row r="77" spans="3:31" s="1" customFormat="1" ht="23.25">
      <c r="C77" s="36" t="s">
        <v>79</v>
      </c>
      <c r="H77" s="2"/>
      <c r="J77" s="76" t="s">
        <v>24</v>
      </c>
      <c r="K77" s="67"/>
      <c r="L77" s="76" t="s">
        <v>80</v>
      </c>
      <c r="M77" s="67"/>
      <c r="N77" s="71" t="s">
        <v>81</v>
      </c>
      <c r="AA77" s="15"/>
      <c r="AB77" s="37"/>
      <c r="AC77" s="37"/>
      <c r="AD77" s="37"/>
      <c r="AE77" s="37"/>
    </row>
    <row r="78" spans="8:31" s="1" customFormat="1" ht="18">
      <c r="H78" s="2"/>
      <c r="K78" s="15" t="str">
        <f>IF(K77="x+5","верно",IF(K77="5+x","верно","?"))</f>
        <v>?</v>
      </c>
      <c r="L78" s="2"/>
      <c r="M78" s="15" t="str">
        <f>IF(M77="x-5","верно","?")</f>
        <v>?</v>
      </c>
      <c r="AA78" s="15"/>
      <c r="AB78" s="37"/>
      <c r="AC78" s="37"/>
      <c r="AD78" s="37"/>
      <c r="AE78" s="37"/>
    </row>
    <row r="79" spans="8:31" s="1" customFormat="1" ht="18">
      <c r="H79" s="2"/>
      <c r="AA79" s="15"/>
      <c r="AB79" s="37"/>
      <c r="AC79" s="37"/>
      <c r="AD79" s="37"/>
      <c r="AE79" s="37"/>
    </row>
    <row r="80" spans="3:31" s="1" customFormat="1" ht="22.5">
      <c r="C80" s="36" t="s">
        <v>82</v>
      </c>
      <c r="H80" s="2"/>
      <c r="L80" s="67"/>
      <c r="AA80" s="15"/>
      <c r="AB80" s="37"/>
      <c r="AC80" s="37"/>
      <c r="AD80" s="37"/>
      <c r="AE80" s="37"/>
    </row>
    <row r="81" spans="8:31" s="1" customFormat="1" ht="18">
      <c r="H81" s="2"/>
      <c r="L81" s="15" t="str">
        <f>IF(L80="x-5","верно","?")</f>
        <v>?</v>
      </c>
      <c r="AA81" s="15"/>
      <c r="AB81" s="37"/>
      <c r="AC81" s="37"/>
      <c r="AD81" s="37"/>
      <c r="AE81" s="37"/>
    </row>
    <row r="82" spans="3:31" s="1" customFormat="1" ht="22.5">
      <c r="C82" s="36" t="s">
        <v>83</v>
      </c>
      <c r="H82" s="2"/>
      <c r="L82" s="67"/>
      <c r="AA82" s="15"/>
      <c r="AB82" s="37"/>
      <c r="AC82" s="37"/>
      <c r="AD82" s="37"/>
      <c r="AE82" s="37"/>
    </row>
    <row r="83" spans="8:31" s="1" customFormat="1" ht="18">
      <c r="H83" s="2"/>
      <c r="L83" s="15" t="str">
        <f>IF(L82="x+5","верно",IF(L82="5+x","верно","?"))</f>
        <v>?</v>
      </c>
      <c r="AA83" s="15"/>
      <c r="AB83" s="37"/>
      <c r="AC83" s="37"/>
      <c r="AD83" s="37"/>
      <c r="AE83" s="37"/>
    </row>
    <row r="84" spans="3:31" s="1" customFormat="1" ht="23.25">
      <c r="C84" s="36" t="s">
        <v>84</v>
      </c>
      <c r="H84" s="2"/>
      <c r="L84" s="167" t="s">
        <v>24</v>
      </c>
      <c r="M84" s="67"/>
      <c r="N84" s="76" t="s">
        <v>89</v>
      </c>
      <c r="AA84" s="15"/>
      <c r="AB84" s="37"/>
      <c r="AC84" s="37"/>
      <c r="AD84" s="37"/>
      <c r="AE84" s="37"/>
    </row>
    <row r="85" spans="8:31" s="1" customFormat="1" ht="18">
      <c r="H85" s="2"/>
      <c r="M85" s="15" t="str">
        <f>IF(M84="x+5","верно",IF(M84="5+x","верно","?"))</f>
        <v>?</v>
      </c>
      <c r="N85" s="2"/>
      <c r="AA85" s="15"/>
      <c r="AB85" s="37"/>
      <c r="AC85" s="37"/>
      <c r="AD85" s="37"/>
      <c r="AE85" s="37"/>
    </row>
    <row r="86" spans="8:31" s="1" customFormat="1" ht="18">
      <c r="H86" s="2"/>
      <c r="AA86" s="15"/>
      <c r="AB86" s="37"/>
      <c r="AC86" s="37"/>
      <c r="AD86" s="37"/>
      <c r="AE86" s="37"/>
    </row>
    <row r="87" spans="2:31" s="1" customFormat="1" ht="23.25">
      <c r="B87" s="167" t="s">
        <v>85</v>
      </c>
      <c r="C87" s="67"/>
      <c r="D87" s="285" t="s">
        <v>114</v>
      </c>
      <c r="E87" s="286"/>
      <c r="F87" s="284"/>
      <c r="G87" s="275"/>
      <c r="H87" s="71" t="s">
        <v>86</v>
      </c>
      <c r="I87" s="67"/>
      <c r="J87" s="76" t="s">
        <v>89</v>
      </c>
      <c r="K87" s="76" t="s">
        <v>11</v>
      </c>
      <c r="L87" s="71" t="s">
        <v>77</v>
      </c>
      <c r="AA87" s="15"/>
      <c r="AB87" s="37"/>
      <c r="AC87" s="37"/>
      <c r="AD87" s="37"/>
      <c r="AE87" s="37"/>
    </row>
    <row r="88" spans="3:31" s="1" customFormat="1" ht="18.75" thickBot="1">
      <c r="C88" s="15" t="str">
        <f>IF(C87="x-5","верно","?")</f>
        <v>?</v>
      </c>
      <c r="F88" s="15" t="str">
        <f>IF(F87="x+5","верно",IF(F87="5+x","верно","?"))</f>
        <v>?</v>
      </c>
      <c r="H88" s="2"/>
      <c r="I88" s="15" t="str">
        <f>IF(I87="x+5","верно",IF(I87="5+x","верно","?"))</f>
        <v>?</v>
      </c>
      <c r="J88" s="2"/>
      <c r="K88" s="15"/>
      <c r="AA88" s="15"/>
      <c r="AB88" s="37"/>
      <c r="AC88" s="37"/>
      <c r="AD88" s="37"/>
      <c r="AE88" s="37"/>
    </row>
    <row r="89" spans="3:31" s="1" customFormat="1" ht="27" thickBot="1">
      <c r="C89" s="36" t="s">
        <v>296</v>
      </c>
      <c r="H89" s="2"/>
      <c r="Q89" s="66"/>
      <c r="R89" s="48" t="s">
        <v>25</v>
      </c>
      <c r="S89" s="66"/>
      <c r="T89" s="38" t="s">
        <v>19</v>
      </c>
      <c r="U89" s="66"/>
      <c r="V89" s="38" t="s">
        <v>11</v>
      </c>
      <c r="W89" s="38">
        <v>0</v>
      </c>
      <c r="AA89" s="15"/>
      <c r="AB89" s="37"/>
      <c r="AC89" s="37"/>
      <c r="AD89" s="37"/>
      <c r="AE89" s="37"/>
    </row>
    <row r="90" spans="8:31" s="1" customFormat="1" ht="18.75" thickBot="1">
      <c r="H90" s="2"/>
      <c r="Q90" s="15" t="str">
        <f>IF(Q89="-1","верно","?")</f>
        <v>?</v>
      </c>
      <c r="S90" s="15" t="str">
        <f>IF(S89="2","верно","?")</f>
        <v>?</v>
      </c>
      <c r="U90" s="15" t="str">
        <f>IF(U89="15","верно","?")</f>
        <v>?</v>
      </c>
      <c r="AA90" s="15"/>
      <c r="AB90" s="37"/>
      <c r="AC90" s="37"/>
      <c r="AD90" s="37"/>
      <c r="AE90" s="37"/>
    </row>
    <row r="91" spans="8:31" s="1" customFormat="1" ht="27" thickBot="1">
      <c r="H91" s="2"/>
      <c r="K91" s="36" t="s">
        <v>90</v>
      </c>
      <c r="R91" s="48" t="s">
        <v>25</v>
      </c>
      <c r="S91" s="66"/>
      <c r="T91" s="38" t="s">
        <v>19</v>
      </c>
      <c r="U91" s="66"/>
      <c r="V91" s="38" t="s">
        <v>11</v>
      </c>
      <c r="W91" s="38">
        <v>0</v>
      </c>
      <c r="AA91" s="15"/>
      <c r="AB91" s="37"/>
      <c r="AC91" s="37"/>
      <c r="AD91" s="37"/>
      <c r="AE91" s="37"/>
    </row>
    <row r="92" spans="8:31" s="1" customFormat="1" ht="18">
      <c r="H92" s="2"/>
      <c r="S92" s="15" t="str">
        <f>IF(S91="-2","верно","?")</f>
        <v>?</v>
      </c>
      <c r="U92" s="15" t="str">
        <f>IF(U91="-15","верно","?")</f>
        <v>?</v>
      </c>
      <c r="AA92" s="15"/>
      <c r="AB92" s="37"/>
      <c r="AC92" s="37"/>
      <c r="AD92" s="37"/>
      <c r="AE92" s="37"/>
    </row>
    <row r="93" spans="8:31" s="1" customFormat="1" ht="18.75" thickBot="1">
      <c r="H93" s="2"/>
      <c r="AA93" s="15"/>
      <c r="AB93" s="37"/>
      <c r="AC93" s="37"/>
      <c r="AD93" s="37"/>
      <c r="AE93" s="37"/>
    </row>
    <row r="94" spans="3:31" s="1" customFormat="1" ht="23.25" thickBot="1">
      <c r="C94" s="36" t="s">
        <v>91</v>
      </c>
      <c r="H94" s="2"/>
      <c r="K94" s="66"/>
      <c r="L94" s="36" t="s">
        <v>92</v>
      </c>
      <c r="P94" s="66"/>
      <c r="AA94" s="15"/>
      <c r="AB94" s="37"/>
      <c r="AC94" s="37"/>
      <c r="AD94" s="37"/>
      <c r="AE94" s="37"/>
    </row>
    <row r="95" spans="8:31" s="1" customFormat="1" ht="18">
      <c r="H95" s="2"/>
      <c r="K95" s="15" t="str">
        <f>IF(K94="2","верно","?")</f>
        <v>?</v>
      </c>
      <c r="P95" s="15" t="str">
        <f>IF(P94="-15","верно","?")</f>
        <v>?</v>
      </c>
      <c r="AA95" s="15"/>
      <c r="AB95" s="37"/>
      <c r="AC95" s="37"/>
      <c r="AD95" s="37"/>
      <c r="AE95" s="37"/>
    </row>
    <row r="96" spans="8:30" s="1" customFormat="1" ht="18.75" thickBot="1">
      <c r="H96" s="2"/>
      <c r="K96" s="15"/>
      <c r="M96" s="15"/>
      <c r="O96" s="15"/>
      <c r="Z96" s="15"/>
      <c r="AA96" s="37"/>
      <c r="AB96" s="37"/>
      <c r="AC96" s="37"/>
      <c r="AD96" s="37"/>
    </row>
    <row r="97" spans="2:30" s="1" customFormat="1" ht="23.25" thickBot="1">
      <c r="B97" s="36" t="s">
        <v>93</v>
      </c>
      <c r="M97" s="66"/>
      <c r="N97" s="138" t="s">
        <v>16</v>
      </c>
      <c r="O97" s="66"/>
      <c r="Z97" s="15"/>
      <c r="AA97" s="37"/>
      <c r="AB97" s="37"/>
      <c r="AC97" s="37"/>
      <c r="AD97" s="37"/>
    </row>
    <row r="98" spans="13:30" s="1" customFormat="1" ht="18">
      <c r="M98" s="39" t="str">
        <f>IF(M97="-3","верно","меньший корень")</f>
        <v>меньший корень</v>
      </c>
      <c r="O98" s="40" t="str">
        <f>IF(O97="5","верно","больший корень")</f>
        <v>больший корень</v>
      </c>
      <c r="Z98" s="15"/>
      <c r="AA98" s="37"/>
      <c r="AB98" s="37"/>
      <c r="AC98" s="37"/>
      <c r="AD98" s="37"/>
    </row>
    <row r="99" spans="13:30" s="1" customFormat="1" ht="18.75" thickBot="1">
      <c r="M99" s="39"/>
      <c r="O99" s="40"/>
      <c r="Z99" s="15"/>
      <c r="AA99" s="37"/>
      <c r="AB99" s="37"/>
      <c r="AC99" s="37"/>
      <c r="AD99" s="37"/>
    </row>
    <row r="100" spans="2:30" s="1" customFormat="1" ht="24" thickBot="1">
      <c r="B100" s="36" t="s">
        <v>94</v>
      </c>
      <c r="M100" s="39"/>
      <c r="O100" s="66"/>
      <c r="P100" s="36" t="s">
        <v>95</v>
      </c>
      <c r="Z100" s="15"/>
      <c r="AA100" s="37"/>
      <c r="AB100" s="37"/>
      <c r="AC100" s="37"/>
      <c r="AD100" s="37"/>
    </row>
    <row r="101" spans="13:30" s="1" customFormat="1" ht="18">
      <c r="M101" s="39"/>
      <c r="O101" s="39" t="str">
        <f>IF(O100="5","верно","?")</f>
        <v>?</v>
      </c>
      <c r="Z101" s="15"/>
      <c r="AA101" s="37"/>
      <c r="AB101" s="37"/>
      <c r="AC101" s="37"/>
      <c r="AD101" s="37"/>
    </row>
    <row r="102" spans="8:30" s="1" customFormat="1" ht="18.75" thickBot="1">
      <c r="H102" s="2"/>
      <c r="K102" s="15"/>
      <c r="M102" s="15"/>
      <c r="O102" s="15"/>
      <c r="Z102" s="15"/>
      <c r="AA102" s="37"/>
      <c r="AB102" s="37"/>
      <c r="AC102" s="37"/>
      <c r="AD102" s="37"/>
    </row>
    <row r="103" spans="2:31" s="1" customFormat="1" ht="24" thickBot="1">
      <c r="B103" s="44" t="s">
        <v>96</v>
      </c>
      <c r="C103" s="39"/>
      <c r="D103" s="39"/>
      <c r="E103" s="39"/>
      <c r="F103" s="39"/>
      <c r="G103" s="66"/>
      <c r="H103" s="2"/>
      <c r="I103" s="2"/>
      <c r="K103" s="2"/>
      <c r="AA103" s="15"/>
      <c r="AB103" s="37"/>
      <c r="AC103" s="37"/>
      <c r="AD103" s="37"/>
      <c r="AE103" s="37"/>
    </row>
    <row r="104" spans="3:27" s="37" customFormat="1" ht="18">
      <c r="C104" s="39"/>
      <c r="E104" s="39"/>
      <c r="G104" s="40" t="str">
        <f>IF(G103="-3","верно","?")</f>
        <v>?</v>
      </c>
      <c r="H104" s="15"/>
      <c r="I104" s="2"/>
      <c r="AA104" s="15"/>
    </row>
    <row r="105" spans="3:31" s="1" customFormat="1" ht="18">
      <c r="C105" s="39"/>
      <c r="E105" s="39"/>
      <c r="G105" s="39"/>
      <c r="H105" s="2"/>
      <c r="I105" s="39"/>
      <c r="AA105" s="15"/>
      <c r="AB105" s="37"/>
      <c r="AC105" s="37"/>
      <c r="AD105" s="37"/>
      <c r="AE105" s="37"/>
    </row>
    <row r="106" spans="1:32" ht="15.75" thickBo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2:13" s="1" customFormat="1" ht="29.25" thickBot="1">
      <c r="B107" s="8">
        <f>COUNTIF(B1:AU106,"верно")</f>
        <v>0</v>
      </c>
      <c r="C107" s="9" t="s">
        <v>0</v>
      </c>
      <c r="D107" s="10"/>
      <c r="H107" s="11"/>
      <c r="I107" s="10"/>
      <c r="J107" s="45"/>
      <c r="K107" s="45"/>
      <c r="L107" s="11"/>
      <c r="M107" s="11"/>
    </row>
    <row r="108" spans="2:13" s="1" customFormat="1" ht="29.25" thickBot="1">
      <c r="B108" s="8">
        <v>58</v>
      </c>
      <c r="C108" s="9" t="s">
        <v>1</v>
      </c>
      <c r="D108" s="10"/>
      <c r="H108" s="11"/>
      <c r="I108" s="10"/>
      <c r="J108" s="10"/>
      <c r="K108" s="10"/>
      <c r="L108" s="11"/>
      <c r="M108" s="11"/>
    </row>
    <row r="109" spans="2:13" s="1" customFormat="1" ht="29.25" thickBot="1">
      <c r="B109" s="12">
        <f>(B107+J107)/B108</f>
        <v>0</v>
      </c>
      <c r="C109" s="9" t="s">
        <v>2</v>
      </c>
      <c r="D109" s="10"/>
      <c r="H109" s="11"/>
      <c r="I109" s="10"/>
      <c r="J109" s="10"/>
      <c r="K109" s="10"/>
      <c r="L109" s="11"/>
      <c r="M109" s="11"/>
    </row>
    <row r="110" spans="1:32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</sheetData>
  <sheetProtection sheet="1"/>
  <mergeCells count="16">
    <mergeCell ref="E17:I17"/>
    <mergeCell ref="K16:K17"/>
    <mergeCell ref="B17:C17"/>
    <mergeCell ref="D16:D17"/>
    <mergeCell ref="J16:J17"/>
    <mergeCell ref="K73:K74"/>
    <mergeCell ref="F73:J73"/>
    <mergeCell ref="M73:M74"/>
    <mergeCell ref="N73:N74"/>
    <mergeCell ref="F87:G87"/>
    <mergeCell ref="D87:E87"/>
    <mergeCell ref="L21:Q21"/>
    <mergeCell ref="T23:X23"/>
    <mergeCell ref="C30:S30"/>
    <mergeCell ref="B73:D73"/>
    <mergeCell ref="E73:E74"/>
  </mergeCells>
  <printOptions/>
  <pageMargins left="0.7" right="0.7" top="0.75" bottom="0.75" header="0.3" footer="0.3"/>
  <pageSetup horizontalDpi="300" verticalDpi="300" orientation="portrait" paperSize="9" r:id="rId5"/>
  <drawing r:id="rId4"/>
  <legacyDrawing r:id="rId3"/>
  <oleObjects>
    <oleObject progId="Equation.3" shapeId="514994" r:id="rId1"/>
    <oleObject progId="Equation.3" shapeId="71001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E93"/>
  <sheetViews>
    <sheetView showGridLines="0" zoomScale="70" zoomScaleNormal="70" zoomScalePageLayoutView="0" workbookViewId="0" topLeftCell="A1">
      <selection activeCell="H75" sqref="H75"/>
    </sheetView>
  </sheetViews>
  <sheetFormatPr defaultColWidth="9.140625" defaultRowHeight="15"/>
  <cols>
    <col min="2" max="2" width="16.140625" style="0" customWidth="1"/>
    <col min="4" max="4" width="6.140625" style="0" customWidth="1"/>
    <col min="5" max="5" width="7.7109375" style="0" customWidth="1"/>
    <col min="6" max="6" width="7.421875" style="0" customWidth="1"/>
    <col min="7" max="7" width="7.57421875" style="0" customWidth="1"/>
    <col min="8" max="8" width="5.7109375" style="0" customWidth="1"/>
    <col min="9" max="10" width="4.421875" style="0" customWidth="1"/>
    <col min="11" max="11" width="6.28125" style="0" customWidth="1"/>
    <col min="12" max="12" width="5.8515625" style="0" customWidth="1"/>
    <col min="13" max="13" width="5.57421875" style="0" customWidth="1"/>
    <col min="14" max="14" width="6.8515625" style="0" customWidth="1"/>
    <col min="15" max="15" width="6.28125" style="0" customWidth="1"/>
    <col min="16" max="16" width="7.00390625" style="0" customWidth="1"/>
    <col min="17" max="17" width="9.140625" style="0" customWidth="1"/>
    <col min="18" max="18" width="6.140625" style="0" customWidth="1"/>
    <col min="19" max="19" width="8.57421875" style="0" customWidth="1"/>
    <col min="20" max="20" width="6.28125" style="0" customWidth="1"/>
    <col min="21" max="21" width="6.00390625" style="0" customWidth="1"/>
    <col min="22" max="22" width="5.140625" style="0" customWidth="1"/>
    <col min="23" max="23" width="7.421875" style="0" customWidth="1"/>
    <col min="24" max="24" width="6.8515625" style="0" customWidth="1"/>
    <col min="25" max="26" width="6.140625" style="0" customWidth="1"/>
    <col min="27" max="27" width="8.421875" style="0" customWidth="1"/>
    <col min="29" max="29" width="7.140625" style="0" customWidth="1"/>
    <col min="30" max="30" width="5.421875" style="0" customWidth="1"/>
    <col min="31" max="31" width="6.8515625" style="0" customWidth="1"/>
    <col min="32" max="33" width="6.140625" style="0" customWidth="1"/>
    <col min="34" max="34" width="5.00390625" style="0" bestFit="1" customWidth="1"/>
    <col min="35" max="35" width="6.140625" style="0" customWidth="1"/>
    <col min="36" max="36" width="5.8515625" style="0" customWidth="1"/>
  </cols>
  <sheetData>
    <row r="1" spans="1:2" s="17" customFormat="1" ht="28.5">
      <c r="A1" s="24" t="s">
        <v>8</v>
      </c>
      <c r="B1" s="30" t="s">
        <v>22</v>
      </c>
    </row>
    <row r="2" spans="1:30" ht="17.25" customHeight="1">
      <c r="A2" s="24" t="s">
        <v>138</v>
      </c>
      <c r="B2" s="1"/>
      <c r="C2" s="1"/>
      <c r="D2" s="3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4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s="127" customFormat="1" ht="18.75">
      <c r="A6" s="26"/>
      <c r="B6" s="190" t="s">
        <v>27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2:18" s="26" customFormat="1" ht="23.25">
      <c r="B7" s="191" t="s">
        <v>139</v>
      </c>
      <c r="J7" s="186" t="s">
        <v>140</v>
      </c>
      <c r="K7" s="189"/>
      <c r="M7" s="5"/>
      <c r="N7" s="5"/>
      <c r="O7" s="5"/>
      <c r="P7" s="5"/>
      <c r="Q7" s="5"/>
      <c r="R7" s="5"/>
    </row>
    <row r="8" spans="2:18" s="26" customFormat="1" ht="23.25">
      <c r="B8" s="128"/>
      <c r="C8" s="26" t="s">
        <v>23</v>
      </c>
      <c r="I8" s="28"/>
      <c r="K8" s="180" t="str">
        <f>IF(K7="6+2y","верно",IF(K7="2y+6","верно","запиши  выражение для x"))</f>
        <v>запиши  выражение для x</v>
      </c>
      <c r="M8" s="5"/>
      <c r="N8" s="31"/>
      <c r="O8" s="32"/>
      <c r="P8" s="32"/>
      <c r="Q8" s="32"/>
      <c r="R8" s="5"/>
    </row>
    <row r="9" spans="2:22" s="26" customFormat="1" ht="23.25">
      <c r="B9" s="191" t="s">
        <v>141</v>
      </c>
      <c r="I9" s="128"/>
      <c r="M9" s="5"/>
      <c r="N9" s="5"/>
      <c r="P9" s="170" t="s">
        <v>24</v>
      </c>
      <c r="Q9" s="129"/>
      <c r="R9" s="169" t="s">
        <v>144</v>
      </c>
      <c r="S9" s="129"/>
      <c r="T9" s="169" t="s">
        <v>142</v>
      </c>
      <c r="U9" s="46" t="s">
        <v>11</v>
      </c>
      <c r="V9" s="192" t="s">
        <v>143</v>
      </c>
    </row>
    <row r="10" spans="1:30" s="127" customFormat="1" ht="18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5"/>
      <c r="N10" s="5"/>
      <c r="O10" s="26"/>
      <c r="P10" s="26"/>
      <c r="Q10" s="41" t="str">
        <f>IF(Q9="6+2y","верно",IF(Q9="2y+6","верно","запиши  выражение для x"))</f>
        <v>запиши  выражение для x</v>
      </c>
      <c r="R10" s="5"/>
      <c r="S10" s="43" t="str">
        <f>IF(S9="6+2y","верно",IF(S9="2y+6","верно","запиши  выражение для x"))</f>
        <v>запиши  выражение для x</v>
      </c>
      <c r="T10" s="5"/>
      <c r="U10" s="180"/>
      <c r="V10" s="5"/>
      <c r="W10" s="26"/>
      <c r="X10" s="180"/>
      <c r="Y10" s="26"/>
      <c r="Z10" s="26"/>
      <c r="AA10" s="26"/>
      <c r="AB10" s="26"/>
      <c r="AC10" s="26"/>
      <c r="AD10" s="26"/>
    </row>
    <row r="11" spans="2:30" s="26" customFormat="1" ht="26.25">
      <c r="B11" s="55" t="s">
        <v>297</v>
      </c>
      <c r="H11" s="27"/>
      <c r="J11" s="67"/>
      <c r="K11" s="193" t="s">
        <v>145</v>
      </c>
      <c r="L11" s="67"/>
      <c r="M11" s="141" t="s">
        <v>146</v>
      </c>
      <c r="N11" s="67"/>
      <c r="O11" s="141" t="s">
        <v>11</v>
      </c>
      <c r="P11" s="141">
        <v>0</v>
      </c>
      <c r="Z11" s="180"/>
      <c r="AA11" s="187"/>
      <c r="AB11" s="187"/>
      <c r="AC11" s="187"/>
      <c r="AD11" s="187"/>
    </row>
    <row r="12" spans="8:30" s="26" customFormat="1" ht="18">
      <c r="H12" s="27"/>
      <c r="J12" s="180" t="str">
        <f>IF(J11="3","верно","?")</f>
        <v>?</v>
      </c>
      <c r="L12" s="180" t="str">
        <f>IF(L11="18","верно","?")</f>
        <v>?</v>
      </c>
      <c r="N12" s="180" t="str">
        <f>IF(N11="24","верно","?")</f>
        <v>?</v>
      </c>
      <c r="Z12" s="180"/>
      <c r="AA12" s="187"/>
      <c r="AB12" s="187"/>
      <c r="AC12" s="187"/>
      <c r="AD12" s="187"/>
    </row>
    <row r="13" spans="8:30" s="26" customFormat="1" ht="18">
      <c r="H13" s="27"/>
      <c r="J13" s="180"/>
      <c r="L13" s="180"/>
      <c r="N13" s="180"/>
      <c r="Z13" s="180"/>
      <c r="AA13" s="187"/>
      <c r="AB13" s="187"/>
      <c r="AC13" s="187"/>
      <c r="AD13" s="187"/>
    </row>
    <row r="14" spans="2:30" s="26" customFormat="1" ht="26.25">
      <c r="B14" s="55" t="s">
        <v>298</v>
      </c>
      <c r="H14" s="27"/>
      <c r="J14" s="180"/>
      <c r="K14" s="193" t="s">
        <v>145</v>
      </c>
      <c r="L14" s="67"/>
      <c r="M14" s="141" t="s">
        <v>146</v>
      </c>
      <c r="N14" s="67"/>
      <c r="O14" s="141" t="s">
        <v>11</v>
      </c>
      <c r="P14" s="141">
        <v>0</v>
      </c>
      <c r="Z14" s="180"/>
      <c r="AA14" s="187"/>
      <c r="AB14" s="187"/>
      <c r="AC14" s="187"/>
      <c r="AD14" s="187"/>
    </row>
    <row r="15" spans="8:30" s="26" customFormat="1" ht="18">
      <c r="H15" s="27"/>
      <c r="J15" s="180"/>
      <c r="L15" s="180" t="str">
        <f>IF(L14="6","верно","?")</f>
        <v>?</v>
      </c>
      <c r="N15" s="180" t="str">
        <f>IF(N14="8","верно","?")</f>
        <v>?</v>
      </c>
      <c r="Z15" s="180"/>
      <c r="AA15" s="187"/>
      <c r="AB15" s="187"/>
      <c r="AC15" s="187"/>
      <c r="AD15" s="187"/>
    </row>
    <row r="16" spans="2:30" s="26" customFormat="1" ht="26.25">
      <c r="B16" s="55" t="s">
        <v>147</v>
      </c>
      <c r="H16" s="67"/>
      <c r="I16" s="141">
        <v>0</v>
      </c>
      <c r="J16" s="265"/>
      <c r="K16" s="43" t="str">
        <f>IF(H16="&gt;","верно","вставьте в клетку знак неравенства")</f>
        <v>вставьте в клетку знак неравенства</v>
      </c>
      <c r="L16" s="180"/>
      <c r="N16" s="180"/>
      <c r="Z16" s="180"/>
      <c r="AA16" s="187"/>
      <c r="AB16" s="187"/>
      <c r="AC16" s="187"/>
      <c r="AD16" s="187"/>
    </row>
    <row r="17" spans="8:30" s="26" customFormat="1" ht="18">
      <c r="H17" s="27"/>
      <c r="J17" s="180"/>
      <c r="L17" s="180"/>
      <c r="N17" s="180"/>
      <c r="Z17" s="180"/>
      <c r="AA17" s="187"/>
      <c r="AB17" s="187"/>
      <c r="AC17" s="187"/>
      <c r="AD17" s="187"/>
    </row>
    <row r="18" spans="2:30" s="26" customFormat="1" ht="26.25">
      <c r="B18" s="55" t="s">
        <v>31</v>
      </c>
      <c r="H18" s="67"/>
      <c r="I18" s="55" t="s">
        <v>28</v>
      </c>
      <c r="K18" s="141"/>
      <c r="M18" s="67"/>
      <c r="Z18" s="180"/>
      <c r="AA18" s="187"/>
      <c r="AB18" s="187"/>
      <c r="AC18" s="187"/>
      <c r="AD18" s="187"/>
    </row>
    <row r="19" spans="8:30" s="26" customFormat="1" ht="18">
      <c r="H19" s="41" t="str">
        <f>IF(H18="-6","верно","?")</f>
        <v>?</v>
      </c>
      <c r="M19" s="180" t="str">
        <f>IF(M18="8","верно","?")</f>
        <v>?</v>
      </c>
      <c r="Z19" s="180"/>
      <c r="AA19" s="187"/>
      <c r="AB19" s="187"/>
      <c r="AC19" s="187"/>
      <c r="AD19" s="187"/>
    </row>
    <row r="20" spans="8:30" s="26" customFormat="1" ht="18">
      <c r="H20" s="27"/>
      <c r="K20" s="180"/>
      <c r="M20" s="180"/>
      <c r="O20" s="180"/>
      <c r="Z20" s="180"/>
      <c r="AA20" s="187"/>
      <c r="AB20" s="187"/>
      <c r="AC20" s="187"/>
      <c r="AD20" s="187"/>
    </row>
    <row r="21" spans="2:30" s="26" customFormat="1" ht="26.25">
      <c r="B21" s="55" t="s">
        <v>29</v>
      </c>
      <c r="E21" s="67"/>
      <c r="F21" s="141" t="s">
        <v>16</v>
      </c>
      <c r="G21" s="67"/>
      <c r="H21" s="141"/>
      <c r="I21" s="55"/>
      <c r="M21" s="180"/>
      <c r="N21" s="53"/>
      <c r="O21" s="5"/>
      <c r="P21" s="5"/>
      <c r="Q21" s="5"/>
      <c r="R21" s="5"/>
      <c r="S21" s="5"/>
      <c r="T21" s="76"/>
      <c r="U21" s="49"/>
      <c r="V21" s="76"/>
      <c r="W21" s="49"/>
      <c r="Z21" s="180"/>
      <c r="AA21" s="187"/>
      <c r="AB21" s="187"/>
      <c r="AC21" s="187"/>
      <c r="AD21" s="187"/>
    </row>
    <row r="22" spans="5:30" s="26" customFormat="1" ht="18">
      <c r="E22" s="41" t="str">
        <f>IF(E21="-4","верно","меньший корень")</f>
        <v>меньший корень</v>
      </c>
      <c r="G22" s="43" t="str">
        <f>IF(G21="-2","верно","больший корень")</f>
        <v>больший корень</v>
      </c>
      <c r="M22" s="180"/>
      <c r="N22" s="5"/>
      <c r="O22" s="5"/>
      <c r="P22" s="5"/>
      <c r="Q22" s="5"/>
      <c r="R22" s="5"/>
      <c r="S22" s="5"/>
      <c r="T22" s="50"/>
      <c r="U22" s="5"/>
      <c r="V22" s="51"/>
      <c r="W22" s="5"/>
      <c r="Z22" s="180"/>
      <c r="AA22" s="187"/>
      <c r="AB22" s="187"/>
      <c r="AC22" s="187"/>
      <c r="AD22" s="187"/>
    </row>
    <row r="23" spans="8:30" s="26" customFormat="1" ht="18">
      <c r="H23" s="6"/>
      <c r="I23" s="5"/>
      <c r="J23" s="5"/>
      <c r="K23" s="20"/>
      <c r="M23" s="180"/>
      <c r="O23" s="180"/>
      <c r="Z23" s="180"/>
      <c r="AA23" s="187"/>
      <c r="AB23" s="187"/>
      <c r="AC23" s="187"/>
      <c r="AD23" s="187"/>
    </row>
    <row r="24" spans="1:30" s="127" customFormat="1" ht="23.25">
      <c r="A24" s="26"/>
      <c r="B24" s="191" t="s">
        <v>148</v>
      </c>
      <c r="C24" s="28"/>
      <c r="D24" s="26"/>
      <c r="E24" s="26"/>
      <c r="F24" s="26"/>
      <c r="G24" s="26"/>
      <c r="H24" s="26"/>
      <c r="I24" s="26"/>
      <c r="J24" s="26"/>
      <c r="K24" s="26"/>
      <c r="L24" s="26"/>
      <c r="M24" s="71"/>
      <c r="N24" s="26"/>
      <c r="O24" s="26"/>
      <c r="P24" s="26"/>
      <c r="Q24" s="26"/>
      <c r="R24" s="18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s="127" customFormat="1" ht="26.25">
      <c r="A25" s="26"/>
      <c r="B25" s="191"/>
      <c r="C25" s="194" t="s">
        <v>150</v>
      </c>
      <c r="D25" s="67"/>
      <c r="E25" s="28"/>
      <c r="F25" s="125" t="s">
        <v>149</v>
      </c>
      <c r="G25" s="67"/>
      <c r="H25" s="26"/>
      <c r="I25" s="26"/>
      <c r="J25" s="26"/>
      <c r="K25" s="26"/>
      <c r="L25" s="26"/>
      <c r="M25" s="71"/>
      <c r="N25" s="26"/>
      <c r="O25" s="26"/>
      <c r="P25" s="26"/>
      <c r="Q25" s="26"/>
      <c r="R25" s="180" t="str">
        <f>IF(R24="6+2y","верно",IF(R24="2y+6","верно","запиши  выражение для x"))</f>
        <v>запиши  выражение для x</v>
      </c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s="127" customFormat="1" ht="22.5">
      <c r="A26" s="26"/>
      <c r="B26" s="191"/>
      <c r="C26" s="28"/>
      <c r="D26" s="41" t="str">
        <f>IF(D25="-4","верно","меньший корень")</f>
        <v>меньший корень</v>
      </c>
      <c r="E26" s="26"/>
      <c r="F26" s="26"/>
      <c r="G26" s="43" t="str">
        <f>IF(G25="-2","верно","?")</f>
        <v>?</v>
      </c>
      <c r="H26" s="26"/>
      <c r="I26" s="26"/>
      <c r="J26" s="26"/>
      <c r="K26" s="26"/>
      <c r="L26" s="26"/>
      <c r="M26" s="71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ht="26.25">
      <c r="A27" s="1"/>
      <c r="B27" s="33"/>
      <c r="C27" s="79" t="s">
        <v>150</v>
      </c>
      <c r="D27" s="67"/>
      <c r="E27" s="4"/>
      <c r="F27" s="171" t="s">
        <v>149</v>
      </c>
      <c r="G27" s="67"/>
      <c r="H27" s="1"/>
      <c r="I27" s="1"/>
      <c r="J27" s="1"/>
      <c r="K27" s="1"/>
      <c r="L27" s="1"/>
      <c r="M27" s="7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22.5">
      <c r="A28" s="1"/>
      <c r="B28" s="33"/>
      <c r="C28" s="4"/>
      <c r="D28" s="39" t="str">
        <f>IF(D27="-2","верно","больший корень")</f>
        <v>больший корень</v>
      </c>
      <c r="E28" s="1"/>
      <c r="F28" s="1"/>
      <c r="G28" s="40" t="str">
        <f>IF(G27="2","верно","?")</f>
        <v>?</v>
      </c>
      <c r="H28" s="1"/>
      <c r="I28" s="1"/>
      <c r="J28" s="15"/>
      <c r="K28" s="1"/>
      <c r="L28" s="1"/>
      <c r="M28" s="7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22.5">
      <c r="A29" s="1"/>
      <c r="B29" s="33"/>
      <c r="C29" s="4"/>
      <c r="D29" s="39"/>
      <c r="E29" s="1"/>
      <c r="F29" s="1"/>
      <c r="G29" s="40"/>
      <c r="H29" s="1"/>
      <c r="I29" s="1"/>
      <c r="J29" s="15"/>
      <c r="K29" s="1"/>
      <c r="L29" s="1"/>
      <c r="M29" s="7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2:30" s="1" customFormat="1" ht="26.25">
      <c r="B30" s="44" t="s">
        <v>21</v>
      </c>
      <c r="C30" s="54" t="s">
        <v>24</v>
      </c>
      <c r="D30" s="67"/>
      <c r="E30" s="38" t="s">
        <v>20</v>
      </c>
      <c r="F30" s="67"/>
      <c r="G30" s="38" t="s">
        <v>10</v>
      </c>
      <c r="H30" s="38" t="s">
        <v>20</v>
      </c>
      <c r="L30" s="54" t="s">
        <v>24</v>
      </c>
      <c r="M30" s="67"/>
      <c r="N30" s="38" t="s">
        <v>20</v>
      </c>
      <c r="O30" s="67"/>
      <c r="P30" s="56" t="s">
        <v>10</v>
      </c>
      <c r="Z30" s="15"/>
      <c r="AA30" s="162"/>
      <c r="AB30" s="162"/>
      <c r="AC30" s="162"/>
      <c r="AD30" s="162"/>
    </row>
    <row r="31" spans="4:26" s="73" customFormat="1" ht="18">
      <c r="D31" s="175" t="str">
        <f>IF(D30="-2","верно",IF(D30="2","верно","значение x"))</f>
        <v>значение x</v>
      </c>
      <c r="F31" s="60" t="str">
        <f>IF(D30="-2",IF(F30="-4","верно","значение y"),IF(D30="2",IF(F30="-2","верно","значение y"),"значение y"))</f>
        <v>значение y</v>
      </c>
      <c r="M31" s="175" t="str">
        <f>IF(M30="-2",IF(D30&lt;&gt;"-2","верно","значение x"),IF(M30="2",IF(D30&lt;&gt;"2","верно","значение x"),"знчение х"))</f>
        <v>знчение х</v>
      </c>
      <c r="N31" s="58"/>
      <c r="O31" s="60" t="str">
        <f>IF(M30="-2",IF(O30="-4","верно","значение y"),IF(M30="2",IF(O30="-2","верно","значение y"),"значение y"))</f>
        <v>значение y</v>
      </c>
      <c r="Z31" s="58"/>
    </row>
    <row r="32" spans="1:2" s="17" customFormat="1" ht="28.5">
      <c r="A32" s="24" t="s">
        <v>151</v>
      </c>
      <c r="B32" s="30" t="s">
        <v>26</v>
      </c>
    </row>
    <row r="33" spans="1:30" ht="17.25" customHeight="1">
      <c r="A33" s="24" t="s">
        <v>152</v>
      </c>
      <c r="B33" s="1"/>
      <c r="C33" s="1"/>
      <c r="D33" s="30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54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s="127" customFormat="1" ht="18.75">
      <c r="A36" s="26"/>
      <c r="B36" s="190" t="s">
        <v>153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spans="2:31" s="26" customFormat="1" ht="26.25">
      <c r="B37" s="195" t="s">
        <v>30</v>
      </c>
      <c r="H37" s="27"/>
      <c r="K37" s="177" t="s">
        <v>154</v>
      </c>
      <c r="M37" s="67"/>
      <c r="N37" s="177" t="s">
        <v>155</v>
      </c>
      <c r="Q37" s="67"/>
      <c r="AA37" s="180"/>
      <c r="AB37" s="187"/>
      <c r="AC37" s="187"/>
      <c r="AD37" s="187"/>
      <c r="AE37" s="196"/>
    </row>
    <row r="38" spans="8:31" s="26" customFormat="1" ht="18">
      <c r="H38" s="27"/>
      <c r="M38" s="41" t="str">
        <f>IF(M37="2","верно","?")</f>
        <v>?</v>
      </c>
      <c r="Q38" s="41" t="str">
        <f>IF(Q37="12","верно","?")</f>
        <v>?</v>
      </c>
      <c r="AA38" s="180"/>
      <c r="AB38" s="187"/>
      <c r="AC38" s="187"/>
      <c r="AD38" s="187"/>
      <c r="AE38" s="196"/>
    </row>
    <row r="39" s="26" customFormat="1" ht="21">
      <c r="B39" s="28" t="s">
        <v>156</v>
      </c>
    </row>
    <row r="40" spans="2:8" s="26" customFormat="1" ht="23.25">
      <c r="B40" s="128"/>
      <c r="F40" s="129"/>
      <c r="H40" s="27" t="str">
        <f>IF(F40="способом группировки","верно",IF(F40="с помощью группировки","верно",IF(F40="группировкой","верно",IF(F40="методом группировки","верно","запиши название способа в желтую клетку"))))</f>
        <v>запиши название способа в желтую клетку</v>
      </c>
    </row>
    <row r="41" spans="2:16" s="26" customFormat="1" ht="23.25">
      <c r="B41" s="28" t="s">
        <v>50</v>
      </c>
      <c r="K41" s="67"/>
      <c r="L41" s="28" t="s">
        <v>51</v>
      </c>
      <c r="O41" s="67"/>
      <c r="P41" s="28" t="s">
        <v>33</v>
      </c>
    </row>
    <row r="42" spans="2:15" s="26" customFormat="1" ht="21">
      <c r="B42" s="128"/>
      <c r="K42" s="41" t="str">
        <f>IF(K41="3","верно","запиши  в желтую клетку количество слагаемых")</f>
        <v>запиши  в желтую клетку количество слагаемых</v>
      </c>
      <c r="O42" s="27" t="str">
        <f>IF(O41="2","верно","запиши  в желтую клетку количество слагаемых")</f>
        <v>запиши  в желтую клетку количество слагаемых</v>
      </c>
    </row>
    <row r="43" s="26" customFormat="1" ht="18.75">
      <c r="B43" s="28" t="s">
        <v>52</v>
      </c>
    </row>
    <row r="44" spans="2:8" s="26" customFormat="1" ht="23.25">
      <c r="B44" s="128"/>
      <c r="F44" s="130"/>
      <c r="H44" s="27" t="str">
        <f>IF(F44="квадрат суммы","верно","запиши  в желтую клетку название формулы")</f>
        <v>запиши  в желтую клетку название формулы</v>
      </c>
    </row>
    <row r="45" s="26" customFormat="1" ht="18.75">
      <c r="B45" s="28" t="s">
        <v>53</v>
      </c>
    </row>
    <row r="46" spans="2:8" s="26" customFormat="1" ht="23.25">
      <c r="B46" s="128"/>
      <c r="F46" s="67"/>
      <c r="H46" s="27" t="str">
        <f>IF(F46="1","верно","запиши  в желтую клетку числовой коэффициент")</f>
        <v>запиши  в желтую клетку числовой коэффициент</v>
      </c>
    </row>
    <row r="47" spans="2:8" s="5" customFormat="1" ht="23.25">
      <c r="B47" s="19"/>
      <c r="F47" s="76"/>
      <c r="H47" s="6"/>
    </row>
    <row r="48" spans="2:11" s="5" customFormat="1" ht="26.25">
      <c r="B48" s="28" t="s">
        <v>157</v>
      </c>
      <c r="E48" s="176" t="s">
        <v>24</v>
      </c>
      <c r="F48" s="67"/>
      <c r="G48" s="177" t="s">
        <v>158</v>
      </c>
      <c r="H48" s="67"/>
      <c r="I48" s="177" t="s">
        <v>159</v>
      </c>
      <c r="J48" s="67"/>
      <c r="K48" s="26"/>
    </row>
    <row r="49" spans="6:30" s="1" customFormat="1" ht="18">
      <c r="F49" s="39" t="str">
        <f>IF(F48="x+y","верно","?")</f>
        <v>?</v>
      </c>
      <c r="H49" s="39" t="str">
        <f>IF(H48="x+y","верно","?")</f>
        <v>?</v>
      </c>
      <c r="J49" s="39" t="str">
        <f>IF(J48="12","верно","?")</f>
        <v>?</v>
      </c>
      <c r="Z49" s="15"/>
      <c r="AA49" s="162"/>
      <c r="AB49" s="162"/>
      <c r="AC49" s="162"/>
      <c r="AD49" s="162"/>
    </row>
    <row r="50" spans="8:31" s="1" customFormat="1" ht="8.25" customHeight="1">
      <c r="H50" s="2"/>
      <c r="AA50" s="15"/>
      <c r="AB50" s="162"/>
      <c r="AC50" s="162"/>
      <c r="AD50" s="162"/>
      <c r="AE50" s="135"/>
    </row>
    <row r="51" spans="2:31" s="26" customFormat="1" ht="26.25">
      <c r="B51" s="195" t="s">
        <v>161</v>
      </c>
      <c r="C51" s="67"/>
      <c r="D51" s="28" t="s">
        <v>160</v>
      </c>
      <c r="H51" s="27"/>
      <c r="K51" s="67"/>
      <c r="L51" s="141" t="s">
        <v>162</v>
      </c>
      <c r="M51" s="67"/>
      <c r="N51" s="141" t="s">
        <v>163</v>
      </c>
      <c r="O51" s="67"/>
      <c r="P51" s="141" t="s">
        <v>11</v>
      </c>
      <c r="Q51" s="141">
        <v>0</v>
      </c>
      <c r="AA51" s="180"/>
      <c r="AB51" s="187"/>
      <c r="AC51" s="187"/>
      <c r="AD51" s="187"/>
      <c r="AE51" s="196"/>
    </row>
    <row r="52" spans="3:31" s="26" customFormat="1" ht="18">
      <c r="C52" s="41" t="str">
        <f>IF(C51="x+y","верно","?")</f>
        <v>?</v>
      </c>
      <c r="H52" s="27"/>
      <c r="K52" s="180" t="str">
        <f>IF(K51="1","верно","?")</f>
        <v>?</v>
      </c>
      <c r="M52" s="180" t="str">
        <f>IF(M51="1","верно","?")</f>
        <v>?</v>
      </c>
      <c r="O52" s="180" t="str">
        <f>IF(O51="-12","верно","?")</f>
        <v>?</v>
      </c>
      <c r="AA52" s="180"/>
      <c r="AB52" s="187"/>
      <c r="AC52" s="187"/>
      <c r="AD52" s="187"/>
      <c r="AE52" s="196"/>
    </row>
    <row r="53" spans="2:30" s="26" customFormat="1" ht="26.25">
      <c r="B53" s="55" t="s">
        <v>164</v>
      </c>
      <c r="H53" s="67"/>
      <c r="I53" s="141">
        <v>0</v>
      </c>
      <c r="J53" s="180"/>
      <c r="K53" s="43" t="str">
        <f>IF(H53="&lt;","верно","вставьте в желтую клетку знак неравенства")</f>
        <v>вставьте в желтую клетку знак неравенства</v>
      </c>
      <c r="L53" s="180"/>
      <c r="N53" s="180"/>
      <c r="Z53" s="180"/>
      <c r="AA53" s="187"/>
      <c r="AB53" s="187"/>
      <c r="AC53" s="187"/>
      <c r="AD53" s="187"/>
    </row>
    <row r="54" spans="8:30" s="26" customFormat="1" ht="21">
      <c r="H54" s="27"/>
      <c r="J54" s="180"/>
      <c r="K54" s="197" t="str">
        <f>IF(K53="верно","значит D&gt;0 и квадратное уравнение имеет 2 корня"," ")</f>
        <v> </v>
      </c>
      <c r="L54" s="180"/>
      <c r="N54" s="180"/>
      <c r="Z54" s="180"/>
      <c r="AA54" s="187"/>
      <c r="AB54" s="187"/>
      <c r="AC54" s="187"/>
      <c r="AD54" s="187"/>
    </row>
    <row r="55" spans="2:30" s="26" customFormat="1" ht="26.25">
      <c r="B55" s="55" t="s">
        <v>31</v>
      </c>
      <c r="H55" s="67"/>
      <c r="I55" s="55" t="s">
        <v>28</v>
      </c>
      <c r="K55" s="141"/>
      <c r="M55" s="67"/>
      <c r="Z55" s="180"/>
      <c r="AA55" s="187"/>
      <c r="AB55" s="187"/>
      <c r="AC55" s="187"/>
      <c r="AD55" s="187"/>
    </row>
    <row r="56" spans="8:30" s="26" customFormat="1" ht="18">
      <c r="H56" s="41" t="str">
        <f>IF(H55="-1","верно","?")</f>
        <v>?</v>
      </c>
      <c r="M56" s="180" t="str">
        <f>IF(M55="-12","верно","?")</f>
        <v>?</v>
      </c>
      <c r="Z56" s="180"/>
      <c r="AA56" s="187"/>
      <c r="AB56" s="187"/>
      <c r="AC56" s="187"/>
      <c r="AD56" s="187"/>
    </row>
    <row r="57" spans="8:30" s="26" customFormat="1" ht="18">
      <c r="H57" s="27"/>
      <c r="K57" s="180"/>
      <c r="M57" s="180"/>
      <c r="O57" s="180"/>
      <c r="Z57" s="180"/>
      <c r="AA57" s="187"/>
      <c r="AB57" s="187"/>
      <c r="AC57" s="187"/>
      <c r="AD57" s="187"/>
    </row>
    <row r="58" spans="2:30" s="1" customFormat="1" ht="26.25">
      <c r="B58" s="36" t="s">
        <v>29</v>
      </c>
      <c r="E58" s="67"/>
      <c r="F58" s="38" t="s">
        <v>16</v>
      </c>
      <c r="G58" s="67"/>
      <c r="H58" s="38"/>
      <c r="I58" s="55"/>
      <c r="M58" s="15"/>
      <c r="N58" s="53"/>
      <c r="O58" s="5"/>
      <c r="P58" s="5"/>
      <c r="Q58" s="5"/>
      <c r="R58" s="5"/>
      <c r="S58" s="5"/>
      <c r="T58" s="76"/>
      <c r="U58" s="49"/>
      <c r="V58" s="76"/>
      <c r="W58" s="49"/>
      <c r="X58" s="26"/>
      <c r="Z58" s="15"/>
      <c r="AA58" s="162"/>
      <c r="AB58" s="162"/>
      <c r="AC58" s="162"/>
      <c r="AD58" s="162"/>
    </row>
    <row r="59" spans="5:30" s="1" customFormat="1" ht="18">
      <c r="E59" s="39" t="str">
        <f>IF(E58="-4","верно","меньший корень")</f>
        <v>меньший корень</v>
      </c>
      <c r="G59" s="40" t="str">
        <f>IF(G58="3","верно","больший корень")</f>
        <v>больший корень</v>
      </c>
      <c r="M59" s="15"/>
      <c r="N59" s="5"/>
      <c r="O59" s="5"/>
      <c r="P59" s="5"/>
      <c r="Q59" s="5"/>
      <c r="R59" s="5"/>
      <c r="S59" s="5"/>
      <c r="T59" s="50"/>
      <c r="U59" s="5"/>
      <c r="V59" s="51"/>
      <c r="W59" s="5"/>
      <c r="X59" s="26"/>
      <c r="Z59" s="15"/>
      <c r="AA59" s="162"/>
      <c r="AB59" s="162"/>
      <c r="AC59" s="162"/>
      <c r="AD59" s="162"/>
    </row>
    <row r="60" spans="2:31" s="1" customFormat="1" ht="21">
      <c r="B60" s="52" t="s">
        <v>168</v>
      </c>
      <c r="H60" s="2"/>
      <c r="L60" s="52" t="s">
        <v>179</v>
      </c>
      <c r="O60" s="26"/>
      <c r="P60" s="26"/>
      <c r="Q60" s="26"/>
      <c r="R60" s="26"/>
      <c r="S60" s="26"/>
      <c r="T60" s="27"/>
      <c r="U60" s="26"/>
      <c r="V60" s="26"/>
      <c r="AA60" s="15"/>
      <c r="AB60" s="162"/>
      <c r="AC60" s="162"/>
      <c r="AD60" s="162"/>
      <c r="AE60" s="135"/>
    </row>
    <row r="61" spans="2:31" s="23" customFormat="1" ht="30" customHeight="1">
      <c r="B61" s="296" t="s">
        <v>165</v>
      </c>
      <c r="C61" s="67"/>
      <c r="D61" s="38" t="s">
        <v>11</v>
      </c>
      <c r="E61" s="38">
        <f>-4</f>
        <v>-4</v>
      </c>
      <c r="H61" s="39" t="str">
        <f>IF(C61="x+y","верно","?")</f>
        <v>?</v>
      </c>
      <c r="K61" s="76"/>
      <c r="N61" s="183"/>
      <c r="O61" s="296" t="s">
        <v>165</v>
      </c>
      <c r="P61" s="67"/>
      <c r="Q61" s="38" t="s">
        <v>11</v>
      </c>
      <c r="R61" s="38">
        <v>3</v>
      </c>
      <c r="U61" s="39" t="str">
        <f>IF(P61="x+y","верно","?")</f>
        <v>?</v>
      </c>
      <c r="W61" s="76"/>
      <c r="AA61" s="58"/>
      <c r="AB61" s="73"/>
      <c r="AC61" s="73"/>
      <c r="AD61" s="73"/>
      <c r="AE61" s="59"/>
    </row>
    <row r="62" spans="2:31" s="23" customFormat="1" ht="31.5" customHeight="1">
      <c r="B62" s="296"/>
      <c r="C62" s="38" t="s">
        <v>166</v>
      </c>
      <c r="D62" s="67"/>
      <c r="E62" s="38" t="s">
        <v>11</v>
      </c>
      <c r="F62" s="38">
        <f>5</f>
        <v>5</v>
      </c>
      <c r="H62" s="39" t="str">
        <f>IF(D62="-4","верно","?")</f>
        <v>?</v>
      </c>
      <c r="K62" s="76"/>
      <c r="N62" s="183"/>
      <c r="O62" s="296"/>
      <c r="P62" s="38" t="s">
        <v>166</v>
      </c>
      <c r="Q62" s="67"/>
      <c r="R62" s="38" t="s">
        <v>11</v>
      </c>
      <c r="S62" s="38">
        <f>5</f>
        <v>5</v>
      </c>
      <c r="U62" s="39" t="str">
        <f>IF(Q62="3","верно","?")</f>
        <v>?</v>
      </c>
      <c r="W62" s="76"/>
      <c r="AA62" s="58"/>
      <c r="AB62" s="73"/>
      <c r="AC62" s="73"/>
      <c r="AD62" s="73"/>
      <c r="AE62" s="59"/>
    </row>
    <row r="63" spans="2:31" s="23" customFormat="1" ht="22.5">
      <c r="B63" s="182"/>
      <c r="H63" s="152"/>
      <c r="K63" s="76"/>
      <c r="N63" s="183"/>
      <c r="O63" s="182"/>
      <c r="U63" s="152"/>
      <c r="W63" s="76"/>
      <c r="AA63" s="58"/>
      <c r="AB63" s="73"/>
      <c r="AC63" s="73"/>
      <c r="AD63" s="73"/>
      <c r="AE63" s="59"/>
    </row>
    <row r="64" spans="2:31" s="23" customFormat="1" ht="33" customHeight="1">
      <c r="B64" s="296" t="s">
        <v>165</v>
      </c>
      <c r="C64" s="67"/>
      <c r="D64" s="38" t="s">
        <v>11</v>
      </c>
      <c r="E64" s="38">
        <f>-4</f>
        <v>-4</v>
      </c>
      <c r="H64" s="39" t="str">
        <f>IF(C64="x+y","верно","?")</f>
        <v>?</v>
      </c>
      <c r="K64" s="76"/>
      <c r="N64" s="183"/>
      <c r="O64" s="296" t="s">
        <v>165</v>
      </c>
      <c r="P64" s="67"/>
      <c r="Q64" s="38" t="s">
        <v>11</v>
      </c>
      <c r="R64" s="38">
        <v>3</v>
      </c>
      <c r="U64" s="39" t="str">
        <f>IF(P64="x+y","верно","?")</f>
        <v>?</v>
      </c>
      <c r="W64" s="76"/>
      <c r="AA64" s="58"/>
      <c r="AB64" s="73"/>
      <c r="AC64" s="73"/>
      <c r="AD64" s="73"/>
      <c r="AE64" s="59"/>
    </row>
    <row r="65" spans="2:31" s="23" customFormat="1" ht="26.25">
      <c r="B65" s="296"/>
      <c r="C65" s="38" t="s">
        <v>167</v>
      </c>
      <c r="D65" s="38" t="s">
        <v>11</v>
      </c>
      <c r="E65" s="67"/>
      <c r="H65" s="39" t="str">
        <f>IF(E65="9","верно","?")</f>
        <v>?</v>
      </c>
      <c r="K65" s="76"/>
      <c r="N65" s="183"/>
      <c r="O65" s="296"/>
      <c r="P65" s="38" t="s">
        <v>167</v>
      </c>
      <c r="Q65" s="38" t="s">
        <v>11</v>
      </c>
      <c r="R65" s="67"/>
      <c r="U65" s="39" t="str">
        <f>IF(R65="2","верно","?")</f>
        <v>?</v>
      </c>
      <c r="W65" s="76"/>
      <c r="AA65" s="58"/>
      <c r="AB65" s="73"/>
      <c r="AC65" s="73"/>
      <c r="AD65" s="73"/>
      <c r="AE65" s="59"/>
    </row>
    <row r="66" spans="1:31" s="23" customFormat="1" ht="22.5">
      <c r="A66" s="5"/>
      <c r="B66" s="198"/>
      <c r="C66" s="5"/>
      <c r="D66" s="5"/>
      <c r="E66" s="5"/>
      <c r="F66" s="5"/>
      <c r="G66" s="5"/>
      <c r="H66" s="6"/>
      <c r="I66" s="5"/>
      <c r="J66" s="5"/>
      <c r="K66" s="76"/>
      <c r="L66" s="5"/>
      <c r="N66" s="183"/>
      <c r="O66" s="182"/>
      <c r="U66" s="152"/>
      <c r="W66" s="76"/>
      <c r="AA66" s="58"/>
      <c r="AB66" s="73"/>
      <c r="AC66" s="73"/>
      <c r="AD66" s="73"/>
      <c r="AE66" s="59"/>
    </row>
    <row r="67" spans="1:31" s="23" customFormat="1" ht="26.25">
      <c r="A67" s="5"/>
      <c r="B67" s="191" t="s">
        <v>171</v>
      </c>
      <c r="C67" s="26"/>
      <c r="D67" s="26"/>
      <c r="E67" s="26"/>
      <c r="F67" s="26"/>
      <c r="G67" s="26"/>
      <c r="H67" s="186" t="s">
        <v>172</v>
      </c>
      <c r="I67" s="189"/>
      <c r="J67" s="26"/>
      <c r="K67" s="5"/>
      <c r="L67" s="5"/>
      <c r="M67" s="5"/>
      <c r="N67" s="179" t="s">
        <v>169</v>
      </c>
      <c r="O67" s="1"/>
      <c r="R67" s="1"/>
      <c r="S67" s="67"/>
      <c r="T67" s="38" t="s">
        <v>16</v>
      </c>
      <c r="U67" s="67"/>
      <c r="V67" s="38"/>
      <c r="X67" s="1"/>
      <c r="Y67" s="15"/>
      <c r="Z67" s="53"/>
      <c r="AA67" s="5"/>
      <c r="AB67" s="5"/>
      <c r="AC67" s="5"/>
      <c r="AD67" s="73"/>
      <c r="AE67" s="59"/>
    </row>
    <row r="68" spans="1:31" s="23" customFormat="1" ht="21">
      <c r="A68" s="5"/>
      <c r="B68" s="128"/>
      <c r="C68" s="26" t="s">
        <v>23</v>
      </c>
      <c r="D68" s="26"/>
      <c r="E68" s="26"/>
      <c r="F68" s="26"/>
      <c r="G68" s="26"/>
      <c r="H68" s="26"/>
      <c r="I68" s="180" t="str">
        <f>IF(I67="-4-x","верно",IF(I67="-x-4","верно","запиши  выражение для y"))</f>
        <v>запиши  выражение для y</v>
      </c>
      <c r="J68" s="26"/>
      <c r="K68" s="5"/>
      <c r="L68" s="5"/>
      <c r="M68" s="5"/>
      <c r="N68" s="178"/>
      <c r="O68" s="1"/>
      <c r="R68" s="1"/>
      <c r="S68" s="39" t="str">
        <f>IF(S67="1","верно","меньшее число")</f>
        <v>меньшее число</v>
      </c>
      <c r="T68" s="1"/>
      <c r="U68" s="40" t="str">
        <f>IF(U67="2","верно","большее число")</f>
        <v>большее число</v>
      </c>
      <c r="V68" s="1"/>
      <c r="W68" s="1"/>
      <c r="X68" s="1"/>
      <c r="Y68" s="15"/>
      <c r="Z68" s="5"/>
      <c r="AA68" s="5"/>
      <c r="AB68" s="5"/>
      <c r="AC68" s="5"/>
      <c r="AD68" s="73"/>
      <c r="AE68" s="59"/>
    </row>
    <row r="69" spans="1:31" s="23" customFormat="1" ht="23.25">
      <c r="A69" s="5"/>
      <c r="B69" s="191" t="s">
        <v>173</v>
      </c>
      <c r="C69" s="5"/>
      <c r="D69" s="5"/>
      <c r="E69" s="5"/>
      <c r="F69" s="5"/>
      <c r="G69" s="5"/>
      <c r="H69" s="6"/>
      <c r="I69" s="5"/>
      <c r="J69" s="5"/>
      <c r="K69" s="76"/>
      <c r="L69" s="5"/>
      <c r="N69" s="179" t="s">
        <v>170</v>
      </c>
      <c r="O69" s="1"/>
      <c r="P69" s="1"/>
      <c r="Q69" s="1"/>
      <c r="R69" s="1"/>
      <c r="S69" s="1"/>
      <c r="T69" s="2"/>
      <c r="U69" s="1"/>
      <c r="V69" s="1"/>
      <c r="W69" s="15"/>
      <c r="X69" s="1"/>
      <c r="Y69" s="15"/>
      <c r="Z69" s="1"/>
      <c r="AA69" s="15"/>
      <c r="AB69" s="1"/>
      <c r="AC69" s="1"/>
      <c r="AD69" s="73"/>
      <c r="AE69" s="59"/>
    </row>
    <row r="70" spans="1:30" s="1" customFormat="1" ht="26.25">
      <c r="A70" s="5"/>
      <c r="B70" s="28" t="s">
        <v>174</v>
      </c>
      <c r="C70" s="26"/>
      <c r="D70" s="5"/>
      <c r="E70" s="170" t="s">
        <v>175</v>
      </c>
      <c r="F70" s="189"/>
      <c r="G70" s="169" t="s">
        <v>176</v>
      </c>
      <c r="H70" s="129"/>
      <c r="I70" s="169"/>
      <c r="J70" s="5"/>
      <c r="K70" s="50"/>
      <c r="L70" s="5"/>
      <c r="M70" s="20"/>
      <c r="N70" s="184" t="s">
        <v>21</v>
      </c>
      <c r="P70" s="54" t="s">
        <v>24</v>
      </c>
      <c r="Q70" s="67"/>
      <c r="R70" s="38" t="s">
        <v>20</v>
      </c>
      <c r="S70" s="67"/>
      <c r="T70" s="38" t="s">
        <v>10</v>
      </c>
      <c r="U70" s="38" t="s">
        <v>20</v>
      </c>
      <c r="X70" s="54" t="s">
        <v>24</v>
      </c>
      <c r="Y70" s="67"/>
      <c r="Z70" s="38" t="s">
        <v>20</v>
      </c>
      <c r="AA70" s="67"/>
      <c r="AB70" s="56" t="s">
        <v>10</v>
      </c>
      <c r="AD70" s="162"/>
    </row>
    <row r="71" spans="1:30" s="1" customFormat="1" ht="26.25">
      <c r="A71" s="5"/>
      <c r="B71" s="26"/>
      <c r="C71" s="26"/>
      <c r="D71" s="26"/>
      <c r="E71" s="26"/>
      <c r="F71" s="41" t="str">
        <f>IF(F70="-4-x","верно",IF(F70="-x-4","верно","запиши  выражение для y"))</f>
        <v>запиши  выражение для y</v>
      </c>
      <c r="G71" s="5"/>
      <c r="H71" s="180" t="str">
        <f>IF(H70="9","верно","?")</f>
        <v>?</v>
      </c>
      <c r="I71" s="5"/>
      <c r="J71" s="76"/>
      <c r="K71" s="49"/>
      <c r="L71" s="49"/>
      <c r="M71" s="20"/>
      <c r="N71" s="185"/>
      <c r="P71" s="162"/>
      <c r="Q71" s="175" t="str">
        <f>IF(Q70="1","верно",IF(Q70="2","верно","значение x"))</f>
        <v>значение x</v>
      </c>
      <c r="R71" s="162"/>
      <c r="S71" s="60" t="str">
        <f>IF(Q70="1",IF(S70="2","верно","значение y"),IF(Q70="2",IF(S70="1","верно","значение y"),"значение y"))</f>
        <v>значение y</v>
      </c>
      <c r="T71" s="162"/>
      <c r="U71" s="162"/>
      <c r="V71" s="162"/>
      <c r="W71" s="162"/>
      <c r="X71" s="162"/>
      <c r="Y71" s="175" t="str">
        <f>IF(Y70="2",IF(Q70&lt;&gt;"2","верно","значение x"),IF(Y70="1",IF(Q70&lt;&gt;"1","верно","значение x"),"знчение х"))</f>
        <v>знчение х</v>
      </c>
      <c r="Z71" s="15"/>
      <c r="AA71" s="60" t="str">
        <f>IF(Y70="1",IF(AA70="2","верно","значение y"),IF(Y70="2",IF(AA70="1","верно","значение y"),"значение y"))</f>
        <v>значение y</v>
      </c>
      <c r="AB71" s="162"/>
      <c r="AC71" s="162"/>
      <c r="AD71" s="162"/>
    </row>
    <row r="72" spans="1:30" s="1" customFormat="1" ht="18.75">
      <c r="A72" s="5"/>
      <c r="B72" s="55" t="s">
        <v>177</v>
      </c>
      <c r="C72" s="26"/>
      <c r="D72" s="26"/>
      <c r="E72" s="26"/>
      <c r="F72" s="26"/>
      <c r="G72" s="180"/>
      <c r="H72" s="5"/>
      <c r="I72" s="26"/>
      <c r="J72" s="20"/>
      <c r="K72" s="5"/>
      <c r="L72" s="5"/>
      <c r="M72" s="20"/>
      <c r="N72" s="178"/>
      <c r="AD72" s="162"/>
    </row>
    <row r="73" spans="1:18" s="1" customFormat="1" ht="26.25">
      <c r="A73" s="5"/>
      <c r="B73" s="53"/>
      <c r="C73" s="5"/>
      <c r="D73" s="5"/>
      <c r="E73" s="193" t="s">
        <v>25</v>
      </c>
      <c r="F73" s="67"/>
      <c r="G73" s="141" t="s">
        <v>19</v>
      </c>
      <c r="H73" s="67"/>
      <c r="I73" s="141" t="s">
        <v>11</v>
      </c>
      <c r="J73" s="141">
        <v>0</v>
      </c>
      <c r="K73" s="49"/>
      <c r="L73" s="5"/>
      <c r="M73" s="20"/>
      <c r="N73" s="188"/>
      <c r="O73" s="162"/>
      <c r="P73" s="162"/>
      <c r="Q73" s="162"/>
      <c r="R73" s="162"/>
    </row>
    <row r="74" spans="1:18" s="1" customFormat="1" ht="18">
      <c r="A74" s="5"/>
      <c r="B74" s="5"/>
      <c r="C74" s="5"/>
      <c r="D74" s="5"/>
      <c r="E74" s="26"/>
      <c r="F74" s="180" t="str">
        <f>IF(F73="4","верно","?")</f>
        <v>?</v>
      </c>
      <c r="G74" s="26"/>
      <c r="H74" s="180" t="str">
        <f>IF(H73="9","верно","?")</f>
        <v>?</v>
      </c>
      <c r="I74" s="26"/>
      <c r="J74" s="26"/>
      <c r="K74" s="5"/>
      <c r="L74" s="5"/>
      <c r="M74" s="20"/>
      <c r="N74" s="188"/>
      <c r="O74" s="162"/>
      <c r="P74" s="162"/>
      <c r="Q74" s="162"/>
      <c r="R74" s="162"/>
    </row>
    <row r="75" spans="1:18" s="1" customFormat="1" ht="26.25">
      <c r="A75" s="26"/>
      <c r="B75" s="55" t="s">
        <v>178</v>
      </c>
      <c r="C75" s="26"/>
      <c r="D75" s="26"/>
      <c r="E75" s="26"/>
      <c r="F75" s="26"/>
      <c r="G75" s="26"/>
      <c r="H75" s="67"/>
      <c r="I75" s="141"/>
      <c r="J75" s="180"/>
      <c r="K75" s="43" t="str">
        <f>IF(H75="-20","верно","?")</f>
        <v>?</v>
      </c>
      <c r="L75" s="26"/>
      <c r="M75" s="15"/>
      <c r="N75" s="188"/>
      <c r="O75" s="162"/>
      <c r="P75" s="162"/>
      <c r="Q75" s="162"/>
      <c r="R75" s="162"/>
    </row>
    <row r="76" spans="2:31" s="162" customFormat="1" ht="21">
      <c r="B76" s="1"/>
      <c r="C76" s="1"/>
      <c r="D76" s="1"/>
      <c r="E76" s="1"/>
      <c r="F76" s="1"/>
      <c r="G76" s="1"/>
      <c r="H76" s="2"/>
      <c r="I76" s="1"/>
      <c r="J76" s="15"/>
      <c r="K76" s="181" t="str">
        <f>IF(K75="верно","значит D&lt;0 и квадратное уравнение НЕ имеет решений"," ")</f>
        <v> </v>
      </c>
      <c r="AA76" s="15"/>
      <c r="AE76" s="135"/>
    </row>
    <row r="77" spans="1:30" ht="15.75" thickBo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2:13" s="1" customFormat="1" ht="29.25" thickBot="1">
      <c r="B78" s="8">
        <f>COUNTIF(B1:AU77,"верно")</f>
        <v>0</v>
      </c>
      <c r="C78" s="9" t="s">
        <v>0</v>
      </c>
      <c r="D78" s="10"/>
      <c r="H78" s="11"/>
      <c r="I78" s="10"/>
      <c r="J78" s="45"/>
      <c r="K78" s="45"/>
      <c r="L78" s="11"/>
      <c r="M78" s="11"/>
    </row>
    <row r="79" spans="2:13" s="1" customFormat="1" ht="29.25" thickBot="1">
      <c r="B79" s="8">
        <v>61</v>
      </c>
      <c r="C79" s="9" t="s">
        <v>1</v>
      </c>
      <c r="D79" s="10"/>
      <c r="H79" s="11"/>
      <c r="I79" s="10"/>
      <c r="J79" s="10"/>
      <c r="K79" s="10"/>
      <c r="L79" s="11"/>
      <c r="M79" s="11"/>
    </row>
    <row r="80" spans="2:13" s="1" customFormat="1" ht="29.25" thickBot="1">
      <c r="B80" s="12">
        <f>(B78+J78)/B79</f>
        <v>0</v>
      </c>
      <c r="C80" s="9" t="s">
        <v>2</v>
      </c>
      <c r="D80" s="10"/>
      <c r="H80" s="11"/>
      <c r="I80" s="10"/>
      <c r="J80" s="10"/>
      <c r="K80" s="10"/>
      <c r="L80" s="11"/>
      <c r="M80" s="11"/>
    </row>
    <row r="81" spans="1:30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</sheetData>
  <sheetProtection sheet="1"/>
  <mergeCells count="4">
    <mergeCell ref="B61:B62"/>
    <mergeCell ref="B64:B65"/>
    <mergeCell ref="O61:O62"/>
    <mergeCell ref="O64:O65"/>
  </mergeCells>
  <printOptions/>
  <pageMargins left="0.7" right="0.7" top="0.75" bottom="0.75" header="0.3" footer="0.3"/>
  <pageSetup orientation="portrait" paperSize="9" r:id="rId4"/>
  <legacyDrawing r:id="rId3"/>
  <oleObjects>
    <oleObject progId="Equation.3" shapeId="96207" r:id="rId1"/>
    <oleObject progId="Equation.3" shapeId="96651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K99"/>
  <sheetViews>
    <sheetView showGridLines="0" zoomScale="70" zoomScaleNormal="70" zoomScalePageLayoutView="0" workbookViewId="0" topLeftCell="A1">
      <selection activeCell="K74" sqref="K74"/>
    </sheetView>
  </sheetViews>
  <sheetFormatPr defaultColWidth="9.140625" defaultRowHeight="15"/>
  <cols>
    <col min="2" max="2" width="12.00390625" style="0" customWidth="1"/>
    <col min="4" max="4" width="6.140625" style="0" customWidth="1"/>
    <col min="5" max="5" width="7.7109375" style="0" customWidth="1"/>
    <col min="6" max="6" width="7.00390625" style="0" customWidth="1"/>
    <col min="7" max="7" width="7.57421875" style="0" customWidth="1"/>
    <col min="8" max="8" width="4.421875" style="0" customWidth="1"/>
    <col min="9" max="9" width="5.8515625" style="0" customWidth="1"/>
    <col min="10" max="10" width="4.421875" style="0" customWidth="1"/>
    <col min="11" max="11" width="6.28125" style="0" customWidth="1"/>
    <col min="12" max="12" width="7.140625" style="0" customWidth="1"/>
    <col min="13" max="13" width="9.57421875" style="0" customWidth="1"/>
    <col min="14" max="14" width="6.8515625" style="0" customWidth="1"/>
    <col min="15" max="15" width="9.28125" style="0" customWidth="1"/>
    <col min="16" max="16" width="7.00390625" style="0" customWidth="1"/>
    <col min="17" max="17" width="7.57421875" style="0" customWidth="1"/>
    <col min="18" max="18" width="6.8515625" style="0" customWidth="1"/>
    <col min="19" max="19" width="4.28125" style="0" customWidth="1"/>
    <col min="20" max="20" width="6.28125" style="0" customWidth="1"/>
    <col min="21" max="21" width="6.00390625" style="0" customWidth="1"/>
    <col min="22" max="22" width="6.8515625" style="0" customWidth="1"/>
    <col min="23" max="23" width="7.421875" style="0" customWidth="1"/>
    <col min="24" max="24" width="6.8515625" style="0" customWidth="1"/>
    <col min="25" max="26" width="6.140625" style="0" customWidth="1"/>
    <col min="27" max="27" width="8.421875" style="0" customWidth="1"/>
    <col min="29" max="29" width="7.140625" style="0" customWidth="1"/>
    <col min="30" max="30" width="5.421875" style="0" customWidth="1"/>
    <col min="31" max="31" width="6.8515625" style="0" customWidth="1"/>
    <col min="32" max="33" width="6.140625" style="0" customWidth="1"/>
    <col min="34" max="34" width="5.00390625" style="0" bestFit="1" customWidth="1"/>
    <col min="35" max="35" width="6.140625" style="0" customWidth="1"/>
    <col min="36" max="36" width="5.8515625" style="0" customWidth="1"/>
  </cols>
  <sheetData>
    <row r="1" spans="1:2" s="17" customFormat="1" ht="28.5">
      <c r="A1" s="24" t="s">
        <v>17</v>
      </c>
      <c r="B1" s="30" t="s">
        <v>180</v>
      </c>
    </row>
    <row r="2" spans="1:37" ht="23.25" customHeight="1">
      <c r="A2" s="24" t="s">
        <v>189</v>
      </c>
      <c r="B2" s="1"/>
      <c r="C2" s="1"/>
      <c r="D2" s="30" t="s">
        <v>181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28.5">
      <c r="A3" s="1"/>
      <c r="B3" s="1"/>
      <c r="C3" s="1"/>
      <c r="D3" s="30" t="s">
        <v>182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26.25">
      <c r="A5" s="1"/>
      <c r="B5" s="34" t="s">
        <v>183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2:18" s="1" customFormat="1" ht="26.25">
      <c r="B6" s="33" t="s">
        <v>191</v>
      </c>
      <c r="J6" s="44"/>
      <c r="M6" s="76"/>
      <c r="N6" s="5"/>
      <c r="O6" s="5"/>
      <c r="P6" s="5"/>
      <c r="Q6" s="5"/>
      <c r="R6" s="5"/>
    </row>
    <row r="7" spans="2:18" s="1" customFormat="1" ht="23.25">
      <c r="B7" s="33"/>
      <c r="C7" s="39" t="str">
        <f>IF(C8="5","верно","?")</f>
        <v>?</v>
      </c>
      <c r="F7" s="39" t="str">
        <f>IF(F8="2","верно","?")</f>
        <v>?</v>
      </c>
      <c r="J7" s="44"/>
      <c r="M7" s="76"/>
      <c r="N7" s="5"/>
      <c r="O7" s="5"/>
      <c r="P7" s="5"/>
      <c r="Q7" s="5"/>
      <c r="R7" s="5"/>
    </row>
    <row r="8" spans="2:18" s="1" customFormat="1" ht="26.25">
      <c r="B8" s="305" t="s">
        <v>165</v>
      </c>
      <c r="C8" s="67"/>
      <c r="D8" s="38" t="s">
        <v>11</v>
      </c>
      <c r="E8" s="174" t="s">
        <v>184</v>
      </c>
      <c r="F8" s="67"/>
      <c r="G8" s="174" t="s">
        <v>5</v>
      </c>
      <c r="H8" s="174" t="s">
        <v>185</v>
      </c>
      <c r="I8" s="23"/>
      <c r="K8" s="76"/>
      <c r="M8" s="20"/>
      <c r="N8" s="31"/>
      <c r="O8" s="32"/>
      <c r="P8" s="32"/>
      <c r="Q8" s="32"/>
      <c r="R8" s="5"/>
    </row>
    <row r="9" spans="2:18" s="23" customFormat="1" ht="15.75" customHeight="1">
      <c r="B9" s="305"/>
      <c r="C9" s="76"/>
      <c r="D9" s="206"/>
      <c r="E9" s="207"/>
      <c r="F9" s="76"/>
      <c r="G9" s="207"/>
      <c r="H9" s="207"/>
      <c r="K9" s="76"/>
      <c r="M9" s="20"/>
      <c r="N9" s="31"/>
      <c r="O9" s="32"/>
      <c r="P9" s="32"/>
      <c r="Q9" s="32"/>
      <c r="R9" s="5"/>
    </row>
    <row r="10" spans="2:27" s="1" customFormat="1" ht="26.25">
      <c r="B10" s="305"/>
      <c r="C10" s="67"/>
      <c r="D10" s="38" t="s">
        <v>11</v>
      </c>
      <c r="E10" s="174" t="s">
        <v>184</v>
      </c>
      <c r="F10" s="67"/>
      <c r="G10" s="174" t="s">
        <v>5</v>
      </c>
      <c r="H10" s="174" t="s">
        <v>185</v>
      </c>
      <c r="I10" s="23"/>
      <c r="J10" s="23"/>
      <c r="K10" s="76"/>
      <c r="M10" s="5"/>
      <c r="N10" s="5"/>
      <c r="O10" s="5"/>
      <c r="P10" s="5"/>
      <c r="Q10" s="76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2:27" s="1" customFormat="1" ht="26.25">
      <c r="B11" s="182"/>
      <c r="C11" s="39" t="str">
        <f>IF(C10="5","верно","?")</f>
        <v>?</v>
      </c>
      <c r="D11" s="23"/>
      <c r="E11" s="23"/>
      <c r="F11" s="39" t="str">
        <f>IF(F10="8","верно","?")</f>
        <v>?</v>
      </c>
      <c r="G11" s="23"/>
      <c r="H11" s="152"/>
      <c r="I11" s="23"/>
      <c r="J11" s="23"/>
      <c r="K11" s="76"/>
      <c r="L11" s="48"/>
      <c r="M11" s="76"/>
      <c r="N11" s="49"/>
      <c r="O11" s="76"/>
      <c r="P11" s="49"/>
      <c r="Q11" s="199"/>
      <c r="R11" s="46"/>
      <c r="S11" s="76"/>
      <c r="T11" s="46"/>
      <c r="U11" s="47"/>
      <c r="V11" s="46"/>
      <c r="W11" s="76"/>
      <c r="X11" s="46"/>
      <c r="Y11" s="46"/>
      <c r="Z11" s="76"/>
      <c r="AA11" s="5"/>
    </row>
    <row r="12" spans="2:27" s="1" customFormat="1" ht="26.25">
      <c r="B12" s="182"/>
      <c r="C12" s="34" t="s">
        <v>34</v>
      </c>
      <c r="D12" s="23"/>
      <c r="E12" s="174" t="s">
        <v>186</v>
      </c>
      <c r="F12" s="67"/>
      <c r="G12" s="174" t="s">
        <v>187</v>
      </c>
      <c r="H12" s="67"/>
      <c r="I12" s="23"/>
      <c r="J12" s="23"/>
      <c r="K12" s="33" t="s">
        <v>188</v>
      </c>
      <c r="L12" s="48"/>
      <c r="M12" s="76"/>
      <c r="N12" s="49"/>
      <c r="O12" s="76"/>
      <c r="P12" s="243"/>
      <c r="Q12" s="199"/>
      <c r="R12" s="46"/>
      <c r="S12" s="76"/>
      <c r="T12" s="46"/>
      <c r="U12" s="47"/>
      <c r="V12" s="46"/>
      <c r="W12" s="76"/>
      <c r="X12" s="46"/>
      <c r="Y12" s="46"/>
      <c r="Z12" s="76"/>
      <c r="AA12" s="5"/>
    </row>
    <row r="13" spans="2:27" s="1" customFormat="1" ht="26.25">
      <c r="B13" s="182"/>
      <c r="C13" s="39"/>
      <c r="D13" s="23"/>
      <c r="E13" s="23"/>
      <c r="F13" s="39" t="str">
        <f>IF(F12="0","верно","?")</f>
        <v>?</v>
      </c>
      <c r="G13" s="23"/>
      <c r="H13" s="39" t="str">
        <f>IF(H12="5","верно","?")</f>
        <v>?</v>
      </c>
      <c r="I13" s="23"/>
      <c r="J13" s="23"/>
      <c r="K13" s="76"/>
      <c r="L13" s="48"/>
      <c r="M13" s="76"/>
      <c r="N13" s="49"/>
      <c r="O13" s="76"/>
      <c r="P13" s="39" t="str">
        <f>IF(P12="y=5","верно","запишите уравнение прямой")</f>
        <v>запишите уравнение прямой</v>
      </c>
      <c r="Q13" s="199"/>
      <c r="R13" s="46"/>
      <c r="S13" s="76"/>
      <c r="T13" s="46"/>
      <c r="U13" s="47"/>
      <c r="V13" s="46"/>
      <c r="W13" s="76"/>
      <c r="X13" s="46"/>
      <c r="Y13" s="46"/>
      <c r="Z13" s="76"/>
      <c r="AA13" s="5"/>
    </row>
    <row r="14" spans="2:27" s="1" customFormat="1" ht="26.25">
      <c r="B14" s="182"/>
      <c r="C14" s="34" t="s">
        <v>193</v>
      </c>
      <c r="D14" s="23"/>
      <c r="E14" s="23"/>
      <c r="F14" s="39"/>
      <c r="G14" s="23"/>
      <c r="H14" s="152"/>
      <c r="I14" s="23"/>
      <c r="J14" s="23"/>
      <c r="K14" s="76"/>
      <c r="L14" s="242"/>
      <c r="M14" s="34" t="s">
        <v>194</v>
      </c>
      <c r="N14" s="49"/>
      <c r="O14" s="76"/>
      <c r="P14" s="244"/>
      <c r="Q14" s="199"/>
      <c r="R14" s="46"/>
      <c r="S14" s="76"/>
      <c r="T14" s="34" t="s">
        <v>195</v>
      </c>
      <c r="U14" s="47"/>
      <c r="V14" s="46"/>
      <c r="W14" s="76"/>
      <c r="X14" s="46"/>
      <c r="Y14" s="46"/>
      <c r="Z14" s="76"/>
      <c r="AA14" s="5"/>
    </row>
    <row r="15" spans="2:27" s="1" customFormat="1" ht="27" thickBot="1">
      <c r="B15" s="182"/>
      <c r="C15" s="39"/>
      <c r="D15" s="23"/>
      <c r="E15" s="23"/>
      <c r="F15" s="39"/>
      <c r="G15" s="23"/>
      <c r="H15" s="152"/>
      <c r="I15" s="23"/>
      <c r="J15" s="23"/>
      <c r="K15" s="76"/>
      <c r="L15" s="39" t="str">
        <f>IF(L14="(0;5)","верно","запишите координаты точки")</f>
        <v>запишите координаты точки</v>
      </c>
      <c r="M15" s="76"/>
      <c r="N15" s="49"/>
      <c r="O15" s="76"/>
      <c r="P15" s="39" t="str">
        <f>IF(P14="параллельно","верно","?")</f>
        <v>?</v>
      </c>
      <c r="Q15" s="199"/>
      <c r="R15" s="46"/>
      <c r="S15" s="76"/>
      <c r="T15" s="46"/>
      <c r="U15" s="47"/>
      <c r="V15" s="46"/>
      <c r="W15" s="76"/>
      <c r="X15" s="46"/>
      <c r="Y15" s="46"/>
      <c r="Z15" s="76"/>
      <c r="AA15" s="5"/>
    </row>
    <row r="16" spans="2:27" s="1" customFormat="1" ht="28.5" customHeight="1">
      <c r="B16" s="182"/>
      <c r="C16" s="39"/>
      <c r="D16" s="23"/>
      <c r="E16" s="23"/>
      <c r="F16" s="39"/>
      <c r="G16" s="23"/>
      <c r="H16" s="152"/>
      <c r="I16" s="23"/>
      <c r="J16" s="23"/>
      <c r="K16" s="76"/>
      <c r="L16" s="48"/>
      <c r="M16" s="76"/>
      <c r="N16" s="49"/>
      <c r="O16" s="234" t="s">
        <v>118</v>
      </c>
      <c r="P16" s="204">
        <v>1</v>
      </c>
      <c r="Q16" s="204">
        <v>2</v>
      </c>
      <c r="R16" s="205">
        <v>4</v>
      </c>
      <c r="S16" s="76"/>
      <c r="T16" s="46"/>
      <c r="U16" s="47"/>
      <c r="V16" s="46"/>
      <c r="W16" s="76"/>
      <c r="X16" s="46"/>
      <c r="Y16" s="46"/>
      <c r="Z16" s="76"/>
      <c r="AA16" s="5"/>
    </row>
    <row r="17" spans="2:27" s="1" customFormat="1" ht="28.5" customHeight="1" thickBot="1">
      <c r="B17" s="182"/>
      <c r="C17" s="39"/>
      <c r="D17" s="23"/>
      <c r="E17" s="23"/>
      <c r="F17" s="39"/>
      <c r="G17" s="23"/>
      <c r="H17" s="152"/>
      <c r="I17" s="23"/>
      <c r="J17" s="23"/>
      <c r="K17" s="76"/>
      <c r="L17" s="48"/>
      <c r="M17" s="76"/>
      <c r="N17" s="49"/>
      <c r="O17" s="235" t="s">
        <v>120</v>
      </c>
      <c r="P17" s="245"/>
      <c r="Q17" s="245"/>
      <c r="R17" s="245"/>
      <c r="S17" s="76"/>
      <c r="T17" s="46"/>
      <c r="U17" s="47"/>
      <c r="V17" s="46"/>
      <c r="W17" s="76"/>
      <c r="X17" s="46"/>
      <c r="Y17" s="46"/>
      <c r="Z17" s="76"/>
      <c r="AA17" s="5"/>
    </row>
    <row r="18" spans="2:27" s="1" customFormat="1" ht="23.25" customHeight="1">
      <c r="B18" s="182"/>
      <c r="C18" s="39"/>
      <c r="D18" s="23"/>
      <c r="E18" s="23"/>
      <c r="F18" s="39"/>
      <c r="G18" s="23"/>
      <c r="H18" s="152"/>
      <c r="I18" s="23"/>
      <c r="J18" s="23"/>
      <c r="K18" s="76"/>
      <c r="L18" s="48"/>
      <c r="M18" s="76"/>
      <c r="N18" s="49"/>
      <c r="O18" s="76"/>
      <c r="P18" s="39" t="str">
        <f>IF(P17="5","верно","?")</f>
        <v>?</v>
      </c>
      <c r="Q18" s="15" t="str">
        <f>IF(Q17="5","верно","?")</f>
        <v>?</v>
      </c>
      <c r="R18" s="40" t="str">
        <f>IF(R17="5","верно","?")</f>
        <v>?</v>
      </c>
      <c r="S18" s="76"/>
      <c r="T18" s="46"/>
      <c r="U18" s="47"/>
      <c r="V18" s="46"/>
      <c r="W18" s="76"/>
      <c r="X18" s="46"/>
      <c r="Y18" s="46"/>
      <c r="Z18" s="76"/>
      <c r="AA18" s="5"/>
    </row>
    <row r="19" spans="2:27" s="1" customFormat="1" ht="12.75" customHeight="1">
      <c r="B19" s="182"/>
      <c r="C19" s="39"/>
      <c r="D19" s="23"/>
      <c r="E19" s="23"/>
      <c r="F19" s="39"/>
      <c r="G19" s="23"/>
      <c r="H19" s="152"/>
      <c r="I19" s="23"/>
      <c r="J19" s="23"/>
      <c r="K19" s="76"/>
      <c r="L19" s="48"/>
      <c r="M19" s="76"/>
      <c r="N19" s="49"/>
      <c r="O19" s="76"/>
      <c r="P19" s="49"/>
      <c r="Q19" s="199"/>
      <c r="R19" s="46"/>
      <c r="S19" s="76"/>
      <c r="T19" s="46"/>
      <c r="U19" s="47"/>
      <c r="V19" s="46"/>
      <c r="W19" s="76"/>
      <c r="X19" s="46"/>
      <c r="Y19" s="46"/>
      <c r="Z19" s="76"/>
      <c r="AA19" s="5"/>
    </row>
    <row r="20" spans="2:27" s="1" customFormat="1" ht="26.25">
      <c r="B20" s="33" t="s">
        <v>192</v>
      </c>
      <c r="J20" s="44"/>
      <c r="M20" s="76"/>
      <c r="N20" s="5"/>
      <c r="O20" s="5"/>
      <c r="P20" s="5"/>
      <c r="Q20" s="5"/>
      <c r="R20" s="46"/>
      <c r="S20" s="76"/>
      <c r="T20" s="46"/>
      <c r="U20" s="47"/>
      <c r="V20" s="46"/>
      <c r="W20" s="76"/>
      <c r="X20" s="46"/>
      <c r="Y20" s="46"/>
      <c r="Z20" s="76"/>
      <c r="AA20" s="5"/>
    </row>
    <row r="21" spans="2:27" s="1" customFormat="1" ht="23.25">
      <c r="B21" s="33"/>
      <c r="C21" s="39" t="str">
        <f>IF(C22="5","верно","?")</f>
        <v>?</v>
      </c>
      <c r="F21" s="39" t="str">
        <f>IF(F22="2","верно","?")</f>
        <v>?</v>
      </c>
      <c r="J21" s="44"/>
      <c r="M21" s="76"/>
      <c r="N21" s="5"/>
      <c r="O21" s="5"/>
      <c r="P21" s="5"/>
      <c r="Q21" s="5"/>
      <c r="R21" s="46"/>
      <c r="S21" s="76"/>
      <c r="T21" s="46"/>
      <c r="U21" s="47"/>
      <c r="V21" s="46"/>
      <c r="W21" s="76"/>
      <c r="X21" s="46"/>
      <c r="Y21" s="46"/>
      <c r="Z21" s="76"/>
      <c r="AA21" s="5"/>
    </row>
    <row r="22" spans="2:27" s="1" customFormat="1" ht="26.25">
      <c r="B22" s="305" t="s">
        <v>165</v>
      </c>
      <c r="C22" s="67"/>
      <c r="D22" s="38" t="s">
        <v>11</v>
      </c>
      <c r="E22" s="174" t="s">
        <v>184</v>
      </c>
      <c r="F22" s="67"/>
      <c r="G22" s="174" t="s">
        <v>5</v>
      </c>
      <c r="H22" s="174" t="s">
        <v>185</v>
      </c>
      <c r="I22" s="23"/>
      <c r="K22" s="76"/>
      <c r="M22" s="20"/>
      <c r="N22" s="31"/>
      <c r="O22" s="32"/>
      <c r="P22" s="32"/>
      <c r="Q22" s="32"/>
      <c r="R22" s="46"/>
      <c r="S22" s="76"/>
      <c r="T22" s="46"/>
      <c r="U22" s="47"/>
      <c r="V22" s="46"/>
      <c r="W22" s="76"/>
      <c r="X22" s="46"/>
      <c r="Y22" s="46"/>
      <c r="Z22" s="76"/>
      <c r="AA22" s="5"/>
    </row>
    <row r="23" spans="2:27" s="23" customFormat="1" ht="14.25" customHeight="1">
      <c r="B23" s="305"/>
      <c r="C23" s="76"/>
      <c r="D23" s="206"/>
      <c r="E23" s="207"/>
      <c r="F23" s="76"/>
      <c r="G23" s="207"/>
      <c r="H23" s="207"/>
      <c r="K23" s="76"/>
      <c r="M23" s="20"/>
      <c r="N23" s="31"/>
      <c r="O23" s="32"/>
      <c r="P23" s="32"/>
      <c r="Q23" s="32"/>
      <c r="R23" s="46"/>
      <c r="S23" s="76"/>
      <c r="T23" s="46"/>
      <c r="U23" s="47"/>
      <c r="V23" s="46"/>
      <c r="W23" s="76"/>
      <c r="X23" s="46"/>
      <c r="Y23" s="46"/>
      <c r="Z23" s="76"/>
      <c r="AA23" s="5"/>
    </row>
    <row r="24" spans="2:27" s="1" customFormat="1" ht="26.25">
      <c r="B24" s="305"/>
      <c r="C24" s="67"/>
      <c r="D24" s="38" t="s">
        <v>11</v>
      </c>
      <c r="E24" s="174" t="s">
        <v>184</v>
      </c>
      <c r="F24" s="67"/>
      <c r="G24" s="174" t="s">
        <v>5</v>
      </c>
      <c r="H24" s="174" t="s">
        <v>185</v>
      </c>
      <c r="I24" s="23"/>
      <c r="J24" s="23"/>
      <c r="K24" s="76"/>
      <c r="M24" s="5"/>
      <c r="N24" s="5"/>
      <c r="O24" s="5"/>
      <c r="P24" s="5"/>
      <c r="Q24" s="76"/>
      <c r="R24" s="46"/>
      <c r="S24" s="76"/>
      <c r="T24" s="46"/>
      <c r="U24" s="47"/>
      <c r="V24" s="46"/>
      <c r="W24" s="76"/>
      <c r="X24" s="46"/>
      <c r="Y24" s="46"/>
      <c r="Z24" s="76"/>
      <c r="AA24" s="5"/>
    </row>
    <row r="25" spans="2:27" s="1" customFormat="1" ht="26.25">
      <c r="B25" s="182"/>
      <c r="C25" s="39" t="str">
        <f>IF(C24="2","верно","?")</f>
        <v>?</v>
      </c>
      <c r="D25" s="23"/>
      <c r="E25" s="23"/>
      <c r="F25" s="39" t="str">
        <f>IF(F24="8","верно","?")</f>
        <v>?</v>
      </c>
      <c r="G25" s="23"/>
      <c r="H25" s="152"/>
      <c r="I25" s="23"/>
      <c r="J25" s="23"/>
      <c r="K25" s="76"/>
      <c r="L25" s="48"/>
      <c r="M25" s="76"/>
      <c r="N25" s="49"/>
      <c r="O25" s="76"/>
      <c r="P25" s="49"/>
      <c r="Q25" s="199"/>
      <c r="R25" s="46"/>
      <c r="S25" s="76"/>
      <c r="T25" s="46"/>
      <c r="U25" s="47"/>
      <c r="V25" s="46"/>
      <c r="W25" s="76"/>
      <c r="X25" s="46"/>
      <c r="Y25" s="46"/>
      <c r="Z25" s="76"/>
      <c r="AA25" s="5"/>
    </row>
    <row r="26" spans="2:27" s="1" customFormat="1" ht="26.25">
      <c r="B26" s="182"/>
      <c r="C26" s="34" t="s">
        <v>34</v>
      </c>
      <c r="D26" s="23"/>
      <c r="E26" s="174" t="s">
        <v>186</v>
      </c>
      <c r="F26" s="67"/>
      <c r="G26" s="174" t="s">
        <v>187</v>
      </c>
      <c r="H26" s="67"/>
      <c r="I26" s="23"/>
      <c r="J26" s="23"/>
      <c r="K26" s="33" t="s">
        <v>190</v>
      </c>
      <c r="L26" s="48"/>
      <c r="M26" s="76"/>
      <c r="N26" s="49"/>
      <c r="O26" s="76"/>
      <c r="P26" s="243"/>
      <c r="Q26" s="199"/>
      <c r="R26" s="46"/>
      <c r="S26" s="76"/>
      <c r="T26" s="46"/>
      <c r="U26" s="47"/>
      <c r="V26" s="46"/>
      <c r="W26" s="76"/>
      <c r="X26" s="46"/>
      <c r="Y26" s="46"/>
      <c r="Z26" s="76"/>
      <c r="AA26" s="5"/>
    </row>
    <row r="27" spans="1:37" ht="26.25">
      <c r="A27" s="1"/>
      <c r="B27" s="182"/>
      <c r="C27" s="39"/>
      <c r="D27" s="23"/>
      <c r="E27" s="23"/>
      <c r="F27" s="39" t="str">
        <f>IF(F26="-0,5","верно",IF(F26="-1/2","верно","?"))</f>
        <v>?</v>
      </c>
      <c r="G27" s="23"/>
      <c r="H27" s="39" t="str">
        <f>IF(H26="6","верно","?")</f>
        <v>?</v>
      </c>
      <c r="I27" s="23"/>
      <c r="J27" s="23"/>
      <c r="K27" s="76"/>
      <c r="L27" s="48"/>
      <c r="M27" s="76"/>
      <c r="N27" s="49"/>
      <c r="O27" s="76"/>
      <c r="P27" s="39" t="str">
        <f>IF(P26="y=-0,5x+6","верно",IF(P26="y=-1/2x+6","верно","запишите уравнение прямой"))</f>
        <v>запишите уравнение прямой</v>
      </c>
      <c r="Q27" s="199"/>
      <c r="R27" s="5"/>
      <c r="S27" s="20"/>
      <c r="T27" s="5"/>
      <c r="U27" s="5"/>
      <c r="V27" s="5"/>
      <c r="W27" s="20"/>
      <c r="X27" s="5"/>
      <c r="Y27" s="5"/>
      <c r="Z27" s="20"/>
      <c r="AA27" s="5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26.25">
      <c r="A28" s="1"/>
      <c r="B28" s="182"/>
      <c r="C28" s="34" t="s">
        <v>193</v>
      </c>
      <c r="D28" s="23"/>
      <c r="E28" s="23"/>
      <c r="F28" s="39"/>
      <c r="G28" s="23"/>
      <c r="H28" s="152"/>
      <c r="I28" s="23"/>
      <c r="J28" s="23"/>
      <c r="K28" s="76"/>
      <c r="L28" s="242"/>
      <c r="M28" s="34" t="s">
        <v>196</v>
      </c>
      <c r="N28" s="49"/>
      <c r="O28" s="76"/>
      <c r="P28" s="244"/>
      <c r="Q28" s="199"/>
      <c r="R28" s="46"/>
      <c r="S28" s="76"/>
      <c r="T28" s="34"/>
      <c r="U28" s="47"/>
      <c r="V28" s="46"/>
      <c r="W28" s="20"/>
      <c r="X28" s="5"/>
      <c r="Y28" s="5"/>
      <c r="Z28" s="20"/>
      <c r="AA28" s="5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26.25">
      <c r="A29" s="1"/>
      <c r="B29" s="182"/>
      <c r="C29" s="39"/>
      <c r="D29" s="23"/>
      <c r="E29" s="23"/>
      <c r="F29" s="39"/>
      <c r="G29" s="23"/>
      <c r="H29" s="152"/>
      <c r="I29" s="23"/>
      <c r="J29" s="23"/>
      <c r="K29" s="76"/>
      <c r="L29" s="39" t="str">
        <f>IF(L28="(0;6)","верно","запишите координаты точки")</f>
        <v>запишите координаты точки</v>
      </c>
      <c r="M29" s="76"/>
      <c r="N29" s="49"/>
      <c r="O29" s="76"/>
      <c r="P29" s="40" t="str">
        <f>IF(P28="убывающей","верно","укажите характер монотонности")</f>
        <v>укажите характер монотонности</v>
      </c>
      <c r="Q29" s="199"/>
      <c r="R29" s="46"/>
      <c r="S29" s="76"/>
      <c r="T29" s="46"/>
      <c r="U29" s="47"/>
      <c r="V29" s="46"/>
      <c r="W29" s="20"/>
      <c r="X29" s="5"/>
      <c r="Y29" s="5"/>
      <c r="Z29" s="20"/>
      <c r="AA29" s="5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26.25">
      <c r="A30" s="1"/>
      <c r="B30" s="182"/>
      <c r="C30" s="34" t="s">
        <v>197</v>
      </c>
      <c r="D30" s="23"/>
      <c r="E30" s="23"/>
      <c r="F30" s="39"/>
      <c r="G30" s="203">
        <f>L28</f>
        <v>0</v>
      </c>
      <c r="H30" s="34" t="s">
        <v>198</v>
      </c>
      <c r="I30" s="23"/>
      <c r="J30" s="23"/>
      <c r="K30" s="76"/>
      <c r="L30" s="48"/>
      <c r="M30" s="76"/>
      <c r="N30" s="49"/>
      <c r="O30" s="76"/>
      <c r="P30" s="39"/>
      <c r="Q30" s="199"/>
      <c r="R30" s="5"/>
      <c r="S30" s="20"/>
      <c r="T30" s="244"/>
      <c r="U30" s="5"/>
      <c r="V30" s="5"/>
      <c r="W30" s="20"/>
      <c r="X30" s="5"/>
      <c r="Y30" s="5"/>
      <c r="Z30" s="20"/>
      <c r="AA30" s="5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27" thickBot="1">
      <c r="A31" s="1"/>
      <c r="B31" s="182"/>
      <c r="C31" s="39"/>
      <c r="D31" s="23"/>
      <c r="E31" s="23"/>
      <c r="F31" s="39"/>
      <c r="G31" s="23"/>
      <c r="H31" s="39"/>
      <c r="I31" s="23"/>
      <c r="J31" s="23"/>
      <c r="K31" s="76"/>
      <c r="L31" s="48"/>
      <c r="M31" s="76"/>
      <c r="N31" s="49"/>
      <c r="O31" s="76"/>
      <c r="P31" s="39"/>
      <c r="Q31" s="199"/>
      <c r="R31" s="5"/>
      <c r="S31" s="20"/>
      <c r="T31" s="39" t="str">
        <f>IF(T30="вниз","верно","выберите направление ВВЕРХ, ВНИЗ, ВЛЕВО, ВПРАВО")</f>
        <v>выберите направление ВВЕРХ, ВНИЗ, ВЛЕВО, ВПРАВО</v>
      </c>
      <c r="U31" s="5"/>
      <c r="V31" s="5"/>
      <c r="W31" s="20"/>
      <c r="X31" s="5"/>
      <c r="Y31" s="5"/>
      <c r="Z31" s="20"/>
      <c r="AA31" s="5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2:27" s="1" customFormat="1" ht="28.5" customHeight="1">
      <c r="B32" s="182"/>
      <c r="C32" s="39"/>
      <c r="D32" s="23"/>
      <c r="E32" s="23"/>
      <c r="F32" s="39"/>
      <c r="G32" s="23"/>
      <c r="H32" s="152"/>
      <c r="I32" s="23"/>
      <c r="J32" s="23"/>
      <c r="K32" s="76"/>
      <c r="L32" s="48"/>
      <c r="M32" s="76"/>
      <c r="N32" s="49"/>
      <c r="O32" s="236" t="s">
        <v>118</v>
      </c>
      <c r="P32" s="208">
        <v>0</v>
      </c>
      <c r="Q32" s="204">
        <v>2</v>
      </c>
      <c r="R32" s="205">
        <v>4</v>
      </c>
      <c r="S32" s="76"/>
      <c r="T32" s="46"/>
      <c r="U32" s="47"/>
      <c r="V32" s="46"/>
      <c r="W32" s="76"/>
      <c r="X32" s="46"/>
      <c r="Y32" s="46"/>
      <c r="Z32" s="76"/>
      <c r="AA32" s="5"/>
    </row>
    <row r="33" spans="2:27" s="1" customFormat="1" ht="28.5" customHeight="1" thickBot="1">
      <c r="B33" s="182"/>
      <c r="C33" s="39"/>
      <c r="D33" s="23"/>
      <c r="E33" s="23"/>
      <c r="F33" s="39"/>
      <c r="G33" s="23"/>
      <c r="H33" s="152"/>
      <c r="I33" s="23"/>
      <c r="J33" s="23"/>
      <c r="K33" s="76"/>
      <c r="L33" s="48"/>
      <c r="M33" s="76"/>
      <c r="N33" s="49"/>
      <c r="O33" s="237" t="s">
        <v>120</v>
      </c>
      <c r="P33" s="246"/>
      <c r="Q33" s="245"/>
      <c r="R33" s="245"/>
      <c r="S33" s="76"/>
      <c r="T33" s="46"/>
      <c r="U33" s="47"/>
      <c r="V33" s="46"/>
      <c r="W33" s="76"/>
      <c r="X33" s="46"/>
      <c r="Y33" s="46"/>
      <c r="Z33" s="76"/>
      <c r="AA33" s="5"/>
    </row>
    <row r="34" spans="2:27" s="1" customFormat="1" ht="23.25" customHeight="1">
      <c r="B34" s="182"/>
      <c r="C34" s="39"/>
      <c r="D34" s="23"/>
      <c r="E34" s="23"/>
      <c r="F34" s="39"/>
      <c r="G34" s="23"/>
      <c r="H34" s="152"/>
      <c r="I34" s="23"/>
      <c r="J34" s="23"/>
      <c r="K34" s="76"/>
      <c r="L34" s="48"/>
      <c r="M34" s="76"/>
      <c r="N34" s="49"/>
      <c r="O34" s="76"/>
      <c r="P34" s="39" t="str">
        <f>IF(P33="6","верно","?")</f>
        <v>?</v>
      </c>
      <c r="Q34" s="15" t="str">
        <f>IF(Q33="5","верно","?")</f>
        <v>?</v>
      </c>
      <c r="R34" s="40" t="str">
        <f>IF(R33="4","верно","?")</f>
        <v>?</v>
      </c>
      <c r="S34" s="76"/>
      <c r="T34" s="46"/>
      <c r="U34" s="47"/>
      <c r="V34" s="46"/>
      <c r="W34" s="76"/>
      <c r="X34" s="46"/>
      <c r="Y34" s="46"/>
      <c r="Z34" s="76"/>
      <c r="AA34" s="5"/>
    </row>
    <row r="35" spans="2:27" s="1" customFormat="1" ht="12.75" customHeight="1">
      <c r="B35" s="182"/>
      <c r="C35" s="39"/>
      <c r="D35" s="23"/>
      <c r="E35" s="23"/>
      <c r="F35" s="39"/>
      <c r="G35" s="23"/>
      <c r="H35" s="152"/>
      <c r="I35" s="23"/>
      <c r="J35" s="23"/>
      <c r="K35" s="76"/>
      <c r="L35" s="48"/>
      <c r="M35" s="76"/>
      <c r="N35" s="49"/>
      <c r="O35" s="76"/>
      <c r="P35" s="49"/>
      <c r="Q35" s="199"/>
      <c r="R35" s="46"/>
      <c r="S35" s="76"/>
      <c r="T35" s="46"/>
      <c r="U35" s="47"/>
      <c r="V35" s="46"/>
      <c r="W35" s="76"/>
      <c r="X35" s="46"/>
      <c r="Y35" s="46"/>
      <c r="Z35" s="76"/>
      <c r="AA35" s="5"/>
    </row>
    <row r="36" spans="2:27" s="1" customFormat="1" ht="26.25">
      <c r="B36" s="33" t="s">
        <v>199</v>
      </c>
      <c r="J36" s="44"/>
      <c r="M36" s="76"/>
      <c r="N36" s="5"/>
      <c r="O36" s="5"/>
      <c r="P36" s="5"/>
      <c r="Q36" s="5"/>
      <c r="R36" s="46"/>
      <c r="S36" s="76"/>
      <c r="T36" s="46"/>
      <c r="U36" s="47"/>
      <c r="V36" s="46"/>
      <c r="W36" s="76"/>
      <c r="X36" s="46"/>
      <c r="Y36" s="46"/>
      <c r="Z36" s="76"/>
      <c r="AA36" s="5"/>
    </row>
    <row r="37" spans="2:27" s="1" customFormat="1" ht="26.25">
      <c r="B37" s="33"/>
      <c r="C37" s="4" t="s">
        <v>200</v>
      </c>
      <c r="E37" s="76" t="s">
        <v>11</v>
      </c>
      <c r="F37" s="4" t="s">
        <v>201</v>
      </c>
      <c r="G37" s="76" t="s">
        <v>11</v>
      </c>
      <c r="H37" s="67"/>
      <c r="I37" s="4" t="s">
        <v>202</v>
      </c>
      <c r="K37" s="238" t="s">
        <v>117</v>
      </c>
      <c r="L37" s="4" t="s">
        <v>203</v>
      </c>
      <c r="M37" s="76"/>
      <c r="N37" s="33" t="s">
        <v>204</v>
      </c>
      <c r="O37" s="48"/>
      <c r="P37" s="76"/>
      <c r="Q37" s="49"/>
      <c r="R37" s="76"/>
      <c r="T37" s="46"/>
      <c r="U37" s="243"/>
      <c r="V37" s="46"/>
      <c r="W37" s="76"/>
      <c r="X37" s="46"/>
      <c r="Y37" s="46"/>
      <c r="Z37" s="76"/>
      <c r="AA37" s="5"/>
    </row>
    <row r="38" spans="2:27" s="1" customFormat="1" ht="26.25">
      <c r="B38" s="33"/>
      <c r="E38" s="39"/>
      <c r="G38" s="39"/>
      <c r="H38" s="39" t="str">
        <f>IF(H37="8","верно","?")</f>
        <v>?</v>
      </c>
      <c r="J38" s="44"/>
      <c r="M38" s="76"/>
      <c r="N38" s="76"/>
      <c r="O38" s="48"/>
      <c r="P38" s="76"/>
      <c r="Q38" s="49"/>
      <c r="R38" s="76"/>
      <c r="T38" s="46"/>
      <c r="U38" s="39" t="str">
        <f>IF(U37="x=8","верно","запишите уравнение прямой")</f>
        <v>запишите уравнение прямой</v>
      </c>
      <c r="V38" s="46"/>
      <c r="W38" s="76"/>
      <c r="X38" s="46"/>
      <c r="Y38" s="46"/>
      <c r="Z38" s="76"/>
      <c r="AA38" s="5"/>
    </row>
    <row r="39" spans="2:27" s="1" customFormat="1" ht="26.25">
      <c r="B39" s="182"/>
      <c r="C39" s="34" t="s">
        <v>205</v>
      </c>
      <c r="D39" s="23"/>
      <c r="E39" s="23"/>
      <c r="F39" s="39"/>
      <c r="G39" s="23"/>
      <c r="H39" s="152"/>
      <c r="I39" s="23"/>
      <c r="J39" s="23"/>
      <c r="K39" s="76"/>
      <c r="L39" s="242"/>
      <c r="M39" s="34" t="s">
        <v>194</v>
      </c>
      <c r="N39" s="49"/>
      <c r="O39" s="76"/>
      <c r="P39" s="244"/>
      <c r="Q39" s="199"/>
      <c r="R39" s="46"/>
      <c r="S39" s="76"/>
      <c r="U39" s="47"/>
      <c r="V39" s="34" t="s">
        <v>195</v>
      </c>
      <c r="W39" s="76"/>
      <c r="X39" s="46"/>
      <c r="Y39" s="46"/>
      <c r="Z39" s="76"/>
      <c r="AA39" s="5"/>
    </row>
    <row r="40" spans="2:27" s="1" customFormat="1" ht="27" thickBot="1">
      <c r="B40" s="182"/>
      <c r="C40" s="39"/>
      <c r="D40" s="23"/>
      <c r="E40" s="23"/>
      <c r="F40" s="39"/>
      <c r="G40" s="23"/>
      <c r="H40" s="152"/>
      <c r="I40" s="23"/>
      <c r="J40" s="23"/>
      <c r="K40" s="76"/>
      <c r="L40" s="39" t="str">
        <f>IF(L39="(8;0)","верно","запишите координаты точки")</f>
        <v>запишите координаты точки</v>
      </c>
      <c r="M40" s="76"/>
      <c r="N40" s="49"/>
      <c r="O40" s="76"/>
      <c r="P40" s="39" t="str">
        <f>IF(P39="перпендикулярно","верно","?")</f>
        <v>?</v>
      </c>
      <c r="Q40" s="199"/>
      <c r="R40" s="46"/>
      <c r="S40" s="76"/>
      <c r="T40" s="46"/>
      <c r="U40" s="47"/>
      <c r="V40" s="46"/>
      <c r="W40" s="76"/>
      <c r="X40" s="46"/>
      <c r="Y40" s="46"/>
      <c r="Z40" s="76"/>
      <c r="AA40" s="5"/>
    </row>
    <row r="41" spans="2:27" s="1" customFormat="1" ht="28.5" customHeight="1">
      <c r="B41" s="182"/>
      <c r="C41" s="39"/>
      <c r="D41" s="23"/>
      <c r="E41" s="23"/>
      <c r="F41" s="39"/>
      <c r="G41" s="23"/>
      <c r="H41" s="152"/>
      <c r="I41" s="23"/>
      <c r="J41" s="23"/>
      <c r="K41" s="76"/>
      <c r="L41" s="48"/>
      <c r="M41" s="76"/>
      <c r="N41" s="49"/>
      <c r="O41" s="234" t="s">
        <v>118</v>
      </c>
      <c r="P41" s="247"/>
      <c r="Q41" s="247"/>
      <c r="R41" s="248"/>
      <c r="S41" s="76"/>
      <c r="T41" s="46"/>
      <c r="U41" s="47"/>
      <c r="V41" s="46"/>
      <c r="W41" s="76"/>
      <c r="X41" s="46"/>
      <c r="Y41" s="46"/>
      <c r="Z41" s="76"/>
      <c r="AA41" s="5"/>
    </row>
    <row r="42" spans="2:27" s="1" customFormat="1" ht="28.5" customHeight="1" thickBot="1">
      <c r="B42" s="182"/>
      <c r="C42" s="39"/>
      <c r="D42" s="23"/>
      <c r="E42" s="23"/>
      <c r="F42" s="39"/>
      <c r="G42" s="23"/>
      <c r="H42" s="152"/>
      <c r="I42" s="23"/>
      <c r="J42" s="23"/>
      <c r="K42" s="76"/>
      <c r="L42" s="48"/>
      <c r="M42" s="76"/>
      <c r="N42" s="49"/>
      <c r="O42" s="235" t="s">
        <v>120</v>
      </c>
      <c r="P42" s="210" t="s">
        <v>77</v>
      </c>
      <c r="Q42" s="210" t="s">
        <v>105</v>
      </c>
      <c r="R42" s="209" t="s">
        <v>206</v>
      </c>
      <c r="S42" s="76"/>
      <c r="T42" s="46"/>
      <c r="U42" s="47"/>
      <c r="V42" s="46"/>
      <c r="W42" s="76"/>
      <c r="X42" s="46"/>
      <c r="Y42" s="46"/>
      <c r="Z42" s="76"/>
      <c r="AA42" s="5"/>
    </row>
    <row r="43" spans="2:27" s="1" customFormat="1" ht="23.25" customHeight="1">
      <c r="B43" s="182"/>
      <c r="C43" s="39"/>
      <c r="D43" s="23"/>
      <c r="E43" s="23"/>
      <c r="F43" s="39"/>
      <c r="G43" s="23"/>
      <c r="H43" s="152"/>
      <c r="I43" s="23"/>
      <c r="J43" s="23"/>
      <c r="K43" s="76"/>
      <c r="L43" s="48"/>
      <c r="M43" s="76"/>
      <c r="N43" s="49"/>
      <c r="O43" s="76"/>
      <c r="P43" s="39" t="str">
        <f>IF(P41="8","верно","?")</f>
        <v>?</v>
      </c>
      <c r="Q43" s="15" t="str">
        <f>IF(Q41="8","верно","?")</f>
        <v>?</v>
      </c>
      <c r="R43" s="40" t="str">
        <f>IF(R41="8","верно","?")</f>
        <v>?</v>
      </c>
      <c r="S43" s="76"/>
      <c r="T43" s="46"/>
      <c r="U43" s="47"/>
      <c r="V43" s="46"/>
      <c r="W43" s="76"/>
      <c r="X43" s="46"/>
      <c r="Y43" s="46"/>
      <c r="Z43" s="76"/>
      <c r="AA43" s="5"/>
    </row>
    <row r="44" spans="1:37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8.75">
      <c r="A45" s="1"/>
      <c r="B45" s="80" t="s">
        <v>207</v>
      </c>
      <c r="C45" s="63"/>
      <c r="D45" s="63"/>
      <c r="E45" s="63"/>
      <c r="F45" s="63"/>
      <c r="G45" s="63"/>
      <c r="H45" s="63"/>
      <c r="I45" s="63"/>
      <c r="J45" s="63"/>
      <c r="K45" s="62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1"/>
      <c r="AG45" s="1"/>
      <c r="AH45" s="1"/>
      <c r="AI45" s="1"/>
      <c r="AJ45" s="1"/>
      <c r="AK45" s="1"/>
    </row>
    <row r="46" spans="2:31" s="1" customFormat="1" ht="19.5" thickBot="1">
      <c r="B46" s="65"/>
      <c r="C46" s="63"/>
      <c r="D46" s="63"/>
      <c r="E46" s="63"/>
      <c r="F46" s="63"/>
      <c r="G46" s="63"/>
      <c r="H46" s="64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</row>
    <row r="47" spans="2:31" s="1" customFormat="1" ht="249.75" customHeight="1" thickBot="1">
      <c r="B47" s="62"/>
      <c r="C47" s="287" t="s">
        <v>15</v>
      </c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3"/>
      <c r="S47" s="304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</row>
    <row r="48" spans="2:31" s="1" customFormat="1" ht="18.75">
      <c r="B48" s="33"/>
      <c r="H48" s="2"/>
      <c r="AA48" s="15"/>
      <c r="AB48" s="172"/>
      <c r="AC48" s="172"/>
      <c r="AD48" s="172"/>
      <c r="AE48" s="37"/>
    </row>
    <row r="49" spans="1:31" s="1" customFormat="1" ht="26.25" customHeight="1">
      <c r="A49" s="24" t="s">
        <v>17</v>
      </c>
      <c r="B49" s="30" t="s">
        <v>217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71"/>
      <c r="Q49" s="70"/>
      <c r="R49" s="72"/>
      <c r="S49" s="72"/>
      <c r="T49" s="72"/>
      <c r="U49" s="173"/>
      <c r="V49" s="173"/>
      <c r="W49" s="173"/>
      <c r="AA49" s="15"/>
      <c r="AB49" s="172"/>
      <c r="AC49" s="172"/>
      <c r="AD49" s="172"/>
      <c r="AE49" s="37"/>
    </row>
    <row r="50" spans="1:31" s="26" customFormat="1" ht="28.5">
      <c r="A50" s="126" t="s">
        <v>216</v>
      </c>
      <c r="D50" s="211"/>
      <c r="P50" s="51"/>
      <c r="Q50" s="94"/>
      <c r="R50" s="93"/>
      <c r="S50" s="93"/>
      <c r="T50" s="93"/>
      <c r="U50" s="212"/>
      <c r="V50" s="212"/>
      <c r="W50" s="212"/>
      <c r="AA50" s="180"/>
      <c r="AB50" s="187"/>
      <c r="AC50" s="187"/>
      <c r="AD50" s="187"/>
      <c r="AE50" s="187"/>
    </row>
    <row r="51" spans="16:31" s="26" customFormat="1" ht="18">
      <c r="P51" s="77"/>
      <c r="Q51" s="77"/>
      <c r="R51" s="77"/>
      <c r="S51" s="77"/>
      <c r="T51" s="77"/>
      <c r="V51" s="77"/>
      <c r="W51" s="77"/>
      <c r="X51" s="77"/>
      <c r="Y51" s="77"/>
      <c r="Z51" s="77"/>
      <c r="AA51" s="20"/>
      <c r="AB51" s="95"/>
      <c r="AC51" s="187"/>
      <c r="AD51" s="187"/>
      <c r="AE51" s="187"/>
    </row>
    <row r="52" spans="16:31" s="26" customFormat="1" ht="26.25" customHeight="1">
      <c r="P52" s="213"/>
      <c r="Q52" s="75"/>
      <c r="R52" s="77"/>
      <c r="S52" s="93"/>
      <c r="T52" s="93"/>
      <c r="U52" s="212"/>
      <c r="V52" s="93"/>
      <c r="W52" s="214"/>
      <c r="X52" s="94"/>
      <c r="Y52" s="71"/>
      <c r="Z52" s="94"/>
      <c r="AA52" s="93"/>
      <c r="AB52" s="95"/>
      <c r="AC52" s="187"/>
      <c r="AD52" s="187"/>
      <c r="AE52" s="187"/>
    </row>
    <row r="53" spans="2:31" s="26" customFormat="1" ht="26.25" customHeight="1">
      <c r="B53" s="215" t="s">
        <v>218</v>
      </c>
      <c r="P53" s="213"/>
      <c r="Q53" s="92"/>
      <c r="R53" s="77"/>
      <c r="S53" s="93"/>
      <c r="T53" s="93"/>
      <c r="U53" s="212"/>
      <c r="V53" s="93"/>
      <c r="W53" s="94"/>
      <c r="X53" s="94"/>
      <c r="Y53" s="51"/>
      <c r="Z53" s="94"/>
      <c r="AA53" s="93"/>
      <c r="AB53" s="95"/>
      <c r="AC53" s="187"/>
      <c r="AD53" s="187"/>
      <c r="AE53" s="187"/>
    </row>
    <row r="54" spans="2:31" s="26" customFormat="1" ht="26.25" customHeight="1">
      <c r="B54" s="215" t="s">
        <v>219</v>
      </c>
      <c r="P54" s="213"/>
      <c r="Q54" s="92"/>
      <c r="R54" s="77"/>
      <c r="S54" s="93"/>
      <c r="T54" s="93"/>
      <c r="U54" s="212"/>
      <c r="V54" s="93"/>
      <c r="W54" s="94"/>
      <c r="X54" s="94"/>
      <c r="Y54" s="51"/>
      <c r="Z54" s="94"/>
      <c r="AA54" s="93"/>
      <c r="AB54" s="95"/>
      <c r="AC54" s="187"/>
      <c r="AD54" s="187"/>
      <c r="AE54" s="187"/>
    </row>
    <row r="55" spans="2:31" s="26" customFormat="1" ht="26.25" customHeight="1">
      <c r="B55" s="215"/>
      <c r="J55" s="216"/>
      <c r="P55" s="213"/>
      <c r="Q55" s="92"/>
      <c r="R55" s="77"/>
      <c r="S55" s="93"/>
      <c r="T55" s="93"/>
      <c r="U55" s="212"/>
      <c r="V55" s="93"/>
      <c r="W55" s="94"/>
      <c r="X55" s="94"/>
      <c r="Y55" s="51"/>
      <c r="Z55" s="94"/>
      <c r="AA55" s="93"/>
      <c r="AB55" s="95"/>
      <c r="AC55" s="187"/>
      <c r="AD55" s="187"/>
      <c r="AE55" s="187"/>
    </row>
    <row r="56" spans="2:31" s="26" customFormat="1" ht="26.25" customHeight="1">
      <c r="B56" s="215"/>
      <c r="D56" s="177"/>
      <c r="J56" s="41" t="str">
        <f>IF(J55="квадрат суммы","верно","запишите название формулы")</f>
        <v>запишите название формулы</v>
      </c>
      <c r="P56" s="213"/>
      <c r="Q56" s="92"/>
      <c r="R56" s="77"/>
      <c r="S56" s="93"/>
      <c r="T56" s="93"/>
      <c r="U56" s="212"/>
      <c r="V56" s="93"/>
      <c r="W56" s="94"/>
      <c r="X56" s="94"/>
      <c r="Y56" s="51"/>
      <c r="Z56" s="94"/>
      <c r="AA56" s="93"/>
      <c r="AB56" s="95"/>
      <c r="AC56" s="187"/>
      <c r="AD56" s="187"/>
      <c r="AE56" s="187"/>
    </row>
    <row r="57" spans="2:31" s="26" customFormat="1" ht="26.25" customHeight="1">
      <c r="B57" s="217" t="s">
        <v>220</v>
      </c>
      <c r="F57" s="189"/>
      <c r="G57" s="218" t="s">
        <v>5</v>
      </c>
      <c r="H57" s="218" t="s">
        <v>221</v>
      </c>
      <c r="I57" s="306"/>
      <c r="J57" s="307"/>
      <c r="K57" s="307"/>
      <c r="L57" s="218" t="s">
        <v>5</v>
      </c>
      <c r="M57" s="189"/>
      <c r="N57" s="218" t="s">
        <v>11</v>
      </c>
      <c r="O57" s="189"/>
      <c r="P57" s="218" t="s">
        <v>5</v>
      </c>
      <c r="Q57" s="218" t="s">
        <v>221</v>
      </c>
      <c r="R57" s="306"/>
      <c r="S57" s="307"/>
      <c r="T57" s="307"/>
      <c r="U57" s="212"/>
      <c r="V57" s="93"/>
      <c r="W57" s="94"/>
      <c r="X57" s="94"/>
      <c r="Y57" s="51"/>
      <c r="Z57" s="94"/>
      <c r="AA57" s="93"/>
      <c r="AB57" s="95"/>
      <c r="AC57" s="187"/>
      <c r="AD57" s="187"/>
      <c r="AE57" s="187"/>
    </row>
    <row r="58" spans="2:31" s="26" customFormat="1" ht="26.25" customHeight="1">
      <c r="B58" s="215"/>
      <c r="F58" s="180" t="str">
        <f>IF(F57="101","верно","число")</f>
        <v>число</v>
      </c>
      <c r="J58" s="180" t="str">
        <f>IF(I57="101*102","верно","числовое выражение")</f>
        <v>числовое выражение</v>
      </c>
      <c r="M58" s="180" t="str">
        <f>IF(M57="102","верно","число")</f>
        <v>число</v>
      </c>
      <c r="O58" s="180" t="str">
        <f>IF(O57="203","верно","число")</f>
        <v>число</v>
      </c>
      <c r="S58" s="180" t="str">
        <f>IF(R57="101*102","верно","числовое выражение")</f>
        <v>числовое выражение</v>
      </c>
      <c r="U58" s="212"/>
      <c r="V58" s="93"/>
      <c r="W58" s="94"/>
      <c r="X58" s="94"/>
      <c r="Y58" s="51"/>
      <c r="Z58" s="94"/>
      <c r="AA58" s="93"/>
      <c r="AB58" s="95"/>
      <c r="AC58" s="187"/>
      <c r="AD58" s="187"/>
      <c r="AE58" s="187"/>
    </row>
    <row r="59" spans="2:31" s="26" customFormat="1" ht="9.75" customHeight="1">
      <c r="B59" s="215"/>
      <c r="P59" s="213"/>
      <c r="Q59" s="92"/>
      <c r="R59" s="77"/>
      <c r="S59" s="93"/>
      <c r="T59" s="93"/>
      <c r="U59" s="212"/>
      <c r="V59" s="93"/>
      <c r="W59" s="94"/>
      <c r="X59" s="94"/>
      <c r="Y59" s="51"/>
      <c r="Z59" s="94"/>
      <c r="AA59" s="93"/>
      <c r="AB59" s="95"/>
      <c r="AC59" s="187"/>
      <c r="AD59" s="187"/>
      <c r="AE59" s="187"/>
    </row>
    <row r="60" spans="2:31" s="26" customFormat="1" ht="26.25" customHeight="1">
      <c r="B60" s="217" t="s">
        <v>223</v>
      </c>
      <c r="F60" s="189"/>
      <c r="G60" s="218" t="s">
        <v>5</v>
      </c>
      <c r="H60" s="218" t="s">
        <v>221</v>
      </c>
      <c r="I60" s="306"/>
      <c r="J60" s="307"/>
      <c r="K60" s="307"/>
      <c r="L60" s="218" t="s">
        <v>5</v>
      </c>
      <c r="M60" s="189"/>
      <c r="N60" s="218" t="s">
        <v>11</v>
      </c>
      <c r="O60" s="189"/>
      <c r="P60" s="218" t="s">
        <v>5</v>
      </c>
      <c r="Q60" s="218" t="s">
        <v>221</v>
      </c>
      <c r="R60" s="306"/>
      <c r="S60" s="307"/>
      <c r="T60" s="307"/>
      <c r="U60" s="212"/>
      <c r="V60" s="93"/>
      <c r="W60" s="94"/>
      <c r="X60" s="94"/>
      <c r="Y60" s="51"/>
      <c r="Z60" s="94"/>
      <c r="AA60" s="93"/>
      <c r="AB60" s="95"/>
      <c r="AC60" s="187"/>
      <c r="AD60" s="187"/>
      <c r="AE60" s="187"/>
    </row>
    <row r="61" spans="2:31" s="26" customFormat="1" ht="26.25" customHeight="1">
      <c r="B61" s="215"/>
      <c r="F61" s="180" t="str">
        <f>IF(F60="99","верно","число")</f>
        <v>число</v>
      </c>
      <c r="J61" s="180" t="str">
        <f>IF(I60="99*104","верно","числовое выражение")</f>
        <v>числовое выражение</v>
      </c>
      <c r="M61" s="180" t="str">
        <f>IF(M60="104","верно","число")</f>
        <v>число</v>
      </c>
      <c r="O61" s="180" t="str">
        <f>IF(O60="203","верно","число")</f>
        <v>число</v>
      </c>
      <c r="S61" s="180" t="str">
        <f>IF(R60="99*104","верно","числовое выражение")</f>
        <v>числовое выражение</v>
      </c>
      <c r="U61" s="212"/>
      <c r="V61" s="93"/>
      <c r="W61" s="94"/>
      <c r="X61" s="94"/>
      <c r="Y61" s="51"/>
      <c r="Z61" s="94"/>
      <c r="AA61" s="93"/>
      <c r="AB61" s="95"/>
      <c r="AC61" s="187"/>
      <c r="AD61" s="187"/>
      <c r="AE61" s="187"/>
    </row>
    <row r="62" spans="2:31" s="1" customFormat="1" ht="26.25" customHeight="1">
      <c r="B62" s="215" t="s">
        <v>225</v>
      </c>
      <c r="G62" s="219">
        <f>R57</f>
        <v>0</v>
      </c>
      <c r="H62" s="63"/>
      <c r="I62" s="63"/>
      <c r="K62" s="215" t="s">
        <v>16</v>
      </c>
      <c r="L62" s="219">
        <f>R60</f>
        <v>0</v>
      </c>
      <c r="M62" s="63"/>
      <c r="P62" s="69"/>
      <c r="Q62" s="74"/>
      <c r="R62" s="61"/>
      <c r="S62" s="72"/>
      <c r="T62" s="72"/>
      <c r="U62" s="173"/>
      <c r="V62" s="72"/>
      <c r="W62" s="70"/>
      <c r="X62" s="70"/>
      <c r="Y62" s="60"/>
      <c r="Z62" s="70"/>
      <c r="AA62" s="72"/>
      <c r="AB62" s="73"/>
      <c r="AC62" s="172"/>
      <c r="AD62" s="172"/>
      <c r="AE62" s="172"/>
    </row>
    <row r="63" spans="2:31" s="1" customFormat="1" ht="26.25" customHeight="1">
      <c r="B63" s="220" t="s">
        <v>242</v>
      </c>
      <c r="P63" s="69"/>
      <c r="Q63" s="74"/>
      <c r="R63" s="61"/>
      <c r="S63" s="72"/>
      <c r="T63" s="72"/>
      <c r="U63" s="173"/>
      <c r="V63" s="72"/>
      <c r="W63" s="70"/>
      <c r="X63" s="70"/>
      <c r="Y63" s="60"/>
      <c r="Z63" s="70"/>
      <c r="AA63" s="72"/>
      <c r="AB63" s="73"/>
      <c r="AC63" s="172"/>
      <c r="AD63" s="172"/>
      <c r="AE63" s="172"/>
    </row>
    <row r="64" spans="2:31" s="1" customFormat="1" ht="26.25" customHeight="1">
      <c r="B64" s="71" t="s">
        <v>222</v>
      </c>
      <c r="C64" s="77"/>
      <c r="D64" s="218" t="s">
        <v>11</v>
      </c>
      <c r="E64" s="218" t="s">
        <v>226</v>
      </c>
      <c r="F64" s="67"/>
      <c r="G64" s="218" t="s">
        <v>227</v>
      </c>
      <c r="H64" s="218"/>
      <c r="I64" s="221" t="s">
        <v>228</v>
      </c>
      <c r="J64" s="189"/>
      <c r="K64" s="218" t="s">
        <v>159</v>
      </c>
      <c r="L64" s="222" t="s">
        <v>229</v>
      </c>
      <c r="O64" s="189"/>
      <c r="P64" s="69" t="s">
        <v>5</v>
      </c>
      <c r="Q64" s="223" t="s">
        <v>230</v>
      </c>
      <c r="R64" s="61"/>
      <c r="S64" s="189"/>
      <c r="T64" s="69" t="s">
        <v>54</v>
      </c>
      <c r="U64" s="189"/>
      <c r="V64" s="69" t="s">
        <v>56</v>
      </c>
      <c r="W64" s="189"/>
      <c r="X64" s="69" t="s">
        <v>11</v>
      </c>
      <c r="Y64" s="60"/>
      <c r="Z64" s="70"/>
      <c r="AA64" s="72"/>
      <c r="AB64" s="73"/>
      <c r="AC64" s="172"/>
      <c r="AD64" s="172"/>
      <c r="AE64" s="172"/>
    </row>
    <row r="65" spans="2:31" s="1" customFormat="1" ht="26.25" customHeight="1">
      <c r="B65" s="34"/>
      <c r="F65" s="180" t="str">
        <f>IF(F64="2","верно","число")</f>
        <v>число</v>
      </c>
      <c r="J65" s="180" t="str">
        <f>IF(J64="2","верно","число")</f>
        <v>число</v>
      </c>
      <c r="O65" s="180" t="str">
        <f>IF(O64="2","верно","число")</f>
        <v>число</v>
      </c>
      <c r="P65" s="69"/>
      <c r="Q65" s="74"/>
      <c r="R65" s="61"/>
      <c r="S65" s="180" t="str">
        <f>IF(S64="2","верно","число")</f>
        <v>число</v>
      </c>
      <c r="T65" s="72"/>
      <c r="U65" s="180" t="str">
        <f>IF(U64="2","верно","число")</f>
        <v>число</v>
      </c>
      <c r="V65" s="72"/>
      <c r="W65" s="180" t="str">
        <f>IF(W64="2","верно","число")</f>
        <v>число</v>
      </c>
      <c r="X65" s="70"/>
      <c r="Y65" s="60"/>
      <c r="Z65" s="70"/>
      <c r="AA65" s="72"/>
      <c r="AB65" s="73"/>
      <c r="AC65" s="172"/>
      <c r="AD65" s="172"/>
      <c r="AE65" s="172"/>
    </row>
    <row r="66" spans="2:31" s="1" customFormat="1" ht="26.25" customHeight="1">
      <c r="B66" s="34"/>
      <c r="K66" s="218" t="s">
        <v>11</v>
      </c>
      <c r="L66" s="222" t="s">
        <v>231</v>
      </c>
      <c r="N66" s="284"/>
      <c r="O66" s="301"/>
      <c r="P66" s="69" t="s">
        <v>5</v>
      </c>
      <c r="Q66" s="284"/>
      <c r="R66" s="301"/>
      <c r="S66" s="301"/>
      <c r="T66" s="69" t="s">
        <v>54</v>
      </c>
      <c r="U66" s="284"/>
      <c r="V66" s="301"/>
      <c r="W66" s="301"/>
      <c r="X66" s="69" t="s">
        <v>11</v>
      </c>
      <c r="Y66" s="60"/>
      <c r="Z66" s="70"/>
      <c r="AA66" s="72"/>
      <c r="AB66" s="73"/>
      <c r="AC66" s="172"/>
      <c r="AD66" s="172"/>
      <c r="AE66" s="172"/>
    </row>
    <row r="67" spans="2:31" s="1" customFormat="1" ht="26.25" customHeight="1">
      <c r="B67" s="34"/>
      <c r="O67" s="180" t="str">
        <f>IF(N66="198","верно","число")</f>
        <v>число</v>
      </c>
      <c r="P67" s="69"/>
      <c r="Q67" s="74"/>
      <c r="R67" s="61"/>
      <c r="S67" s="180" t="str">
        <f>IF(Q66="208","верно","число")</f>
        <v>число</v>
      </c>
      <c r="T67" s="72"/>
      <c r="U67" s="180" t="str">
        <f>IF(U66="4","верно","число")</f>
        <v>число</v>
      </c>
      <c r="V67" s="72"/>
      <c r="W67" s="20"/>
      <c r="X67" s="70"/>
      <c r="Y67" s="60"/>
      <c r="Z67" s="70"/>
      <c r="AA67" s="72"/>
      <c r="AB67" s="73"/>
      <c r="AC67" s="172"/>
      <c r="AD67" s="172"/>
      <c r="AE67" s="172"/>
    </row>
    <row r="68" spans="2:31" s="1" customFormat="1" ht="26.25" customHeight="1">
      <c r="B68" s="34"/>
      <c r="K68" s="218" t="s">
        <v>11</v>
      </c>
      <c r="L68" s="222" t="s">
        <v>232</v>
      </c>
      <c r="N68" s="284"/>
      <c r="O68" s="301"/>
      <c r="P68" s="69"/>
      <c r="Q68" s="285"/>
      <c r="R68" s="302"/>
      <c r="S68" s="302"/>
      <c r="T68" s="69"/>
      <c r="U68" s="285"/>
      <c r="V68" s="302"/>
      <c r="W68" s="302"/>
      <c r="X68" s="69"/>
      <c r="Y68" s="60"/>
      <c r="Z68" s="70"/>
      <c r="AA68" s="72"/>
      <c r="AB68" s="73"/>
      <c r="AC68" s="172"/>
      <c r="AD68" s="172"/>
      <c r="AE68" s="172"/>
    </row>
    <row r="69" spans="2:31" s="1" customFormat="1" ht="26.25" customHeight="1">
      <c r="B69" s="34"/>
      <c r="O69" s="180" t="str">
        <f>IF(N68="+6","верно","знак действия и число без пробела")</f>
        <v>знак действия и число без пробела</v>
      </c>
      <c r="P69" s="69"/>
      <c r="Q69" s="74"/>
      <c r="R69" s="61"/>
      <c r="S69" s="180"/>
      <c r="T69" s="72"/>
      <c r="U69" s="180"/>
      <c r="V69" s="72"/>
      <c r="W69" s="20"/>
      <c r="X69" s="70"/>
      <c r="Y69" s="60"/>
      <c r="Z69" s="70"/>
      <c r="AA69" s="72"/>
      <c r="AB69" s="73"/>
      <c r="AC69" s="172"/>
      <c r="AD69" s="172"/>
      <c r="AE69" s="172"/>
    </row>
    <row r="70" spans="2:31" s="1" customFormat="1" ht="26.25" customHeight="1">
      <c r="B70" s="215" t="s">
        <v>233</v>
      </c>
      <c r="C70" s="71" t="s">
        <v>222</v>
      </c>
      <c r="E70" s="67"/>
      <c r="F70" s="222" t="s">
        <v>232</v>
      </c>
      <c r="I70" s="215" t="s">
        <v>234</v>
      </c>
      <c r="L70" s="217" t="s">
        <v>235</v>
      </c>
      <c r="P70" s="67"/>
      <c r="Q70" s="217" t="s">
        <v>236</v>
      </c>
      <c r="R70" s="61"/>
      <c r="S70" s="72"/>
      <c r="T70" s="72"/>
      <c r="U70" s="173"/>
      <c r="V70" s="72"/>
      <c r="W70" s="70"/>
      <c r="X70" s="70"/>
      <c r="Y70" s="60"/>
      <c r="Z70" s="70"/>
      <c r="AA70" s="72"/>
      <c r="AB70" s="73"/>
      <c r="AC70" s="172"/>
      <c r="AD70" s="172"/>
      <c r="AE70" s="172"/>
    </row>
    <row r="71" spans="2:31" s="1" customFormat="1" ht="26.25" customHeight="1">
      <c r="B71" s="215"/>
      <c r="E71" s="180" t="str">
        <f>IF(E70="&gt;","верно","знак неравенства")</f>
        <v>знак неравенства</v>
      </c>
      <c r="P71" s="180" t="str">
        <f>IF(P70="&gt;","верно","знак неравенства")</f>
        <v>знак неравенства</v>
      </c>
      <c r="Q71" s="74"/>
      <c r="R71" s="61"/>
      <c r="S71" s="72"/>
      <c r="T71" s="72"/>
      <c r="U71" s="173"/>
      <c r="V71" s="72"/>
      <c r="W71" s="70"/>
      <c r="X71" s="70"/>
      <c r="Y71" s="60"/>
      <c r="Z71" s="70"/>
      <c r="AA71" s="72"/>
      <c r="AB71" s="73"/>
      <c r="AC71" s="172"/>
      <c r="AD71" s="172"/>
      <c r="AE71" s="172"/>
    </row>
    <row r="72" spans="2:31" s="1" customFormat="1" ht="26.25" customHeight="1">
      <c r="B72" s="215" t="s">
        <v>237</v>
      </c>
      <c r="D72" s="215" t="s">
        <v>238</v>
      </c>
      <c r="K72" s="224"/>
      <c r="O72" s="215" t="s">
        <v>239</v>
      </c>
      <c r="P72" s="217" t="s">
        <v>240</v>
      </c>
      <c r="T72" s="67"/>
      <c r="U72" s="217" t="s">
        <v>241</v>
      </c>
      <c r="V72" s="61"/>
      <c r="W72" s="72"/>
      <c r="X72" s="72"/>
      <c r="Y72" s="173"/>
      <c r="Z72" s="70"/>
      <c r="AA72" s="72"/>
      <c r="AB72" s="73"/>
      <c r="AC72" s="172"/>
      <c r="AD72" s="172"/>
      <c r="AE72" s="172"/>
    </row>
    <row r="73" spans="2:31" s="1" customFormat="1" ht="26.25" customHeight="1">
      <c r="B73" s="215"/>
      <c r="K73" s="180" t="str">
        <f>IF(K72="положительны","верно",IF(K72="положительные","верно","ВСПОМНИТЕ об ограничениях в свойствах числовых неравенств"))</f>
        <v>ВСПОМНИТЕ об ограничениях в свойствах числовых неравенств</v>
      </c>
      <c r="T73" s="180" t="str">
        <f>IF(T72="&gt;","верно","знак неравенства")</f>
        <v>знак неравенства</v>
      </c>
      <c r="U73" s="74"/>
      <c r="V73" s="61"/>
      <c r="W73" s="72"/>
      <c r="X73" s="72"/>
      <c r="Y73" s="173"/>
      <c r="Z73" s="70"/>
      <c r="AA73" s="72"/>
      <c r="AB73" s="73"/>
      <c r="AC73" s="172"/>
      <c r="AD73" s="172"/>
      <c r="AE73" s="172"/>
    </row>
    <row r="74" spans="2:31" s="1" customFormat="1" ht="26.25" customHeight="1">
      <c r="B74" s="215"/>
      <c r="K74" s="180"/>
      <c r="T74" s="180"/>
      <c r="U74" s="74"/>
      <c r="V74" s="61"/>
      <c r="W74" s="72"/>
      <c r="X74" s="72"/>
      <c r="Y74" s="173"/>
      <c r="Z74" s="70"/>
      <c r="AA74" s="72"/>
      <c r="AB74" s="73"/>
      <c r="AC74" s="172"/>
      <c r="AD74" s="172"/>
      <c r="AE74" s="172"/>
    </row>
    <row r="75" spans="2:31" s="5" customFormat="1" ht="26.25" customHeight="1">
      <c r="B75" s="220" t="s">
        <v>243</v>
      </c>
      <c r="I75" s="228" t="s">
        <v>247</v>
      </c>
      <c r="K75" s="219">
        <f>G62</f>
        <v>0</v>
      </c>
      <c r="L75" s="230"/>
      <c r="M75" s="230"/>
      <c r="N75" s="229"/>
      <c r="O75" s="231" t="str">
        <f>K62</f>
        <v>и</v>
      </c>
      <c r="P75" s="219">
        <f>L62</f>
        <v>0</v>
      </c>
      <c r="Q75" s="230"/>
      <c r="R75" s="230"/>
      <c r="S75" s="93"/>
      <c r="T75" s="93"/>
      <c r="U75" s="93"/>
      <c r="V75" s="93"/>
      <c r="W75" s="94"/>
      <c r="X75" s="94"/>
      <c r="Y75" s="51"/>
      <c r="Z75" s="94"/>
      <c r="AA75" s="93"/>
      <c r="AB75" s="95"/>
      <c r="AC75" s="95"/>
      <c r="AD75" s="95"/>
      <c r="AE75" s="95"/>
    </row>
    <row r="76" spans="2:31" s="5" customFormat="1" ht="26.25" customHeight="1">
      <c r="B76" s="220"/>
      <c r="I76" s="228"/>
      <c r="P76" s="213"/>
      <c r="Q76" s="92"/>
      <c r="R76" s="77"/>
      <c r="S76" s="93"/>
      <c r="T76" s="93"/>
      <c r="U76" s="93"/>
      <c r="V76" s="93"/>
      <c r="W76" s="94"/>
      <c r="X76" s="94"/>
      <c r="Y76" s="51"/>
      <c r="Z76" s="94"/>
      <c r="AA76" s="93"/>
      <c r="AB76" s="95"/>
      <c r="AC76" s="95"/>
      <c r="AD76" s="95"/>
      <c r="AE76" s="95"/>
    </row>
    <row r="77" spans="2:31" s="5" customFormat="1" ht="26.25" customHeight="1">
      <c r="B77" s="297" t="s">
        <v>222</v>
      </c>
      <c r="C77" s="298"/>
      <c r="D77" s="218" t="s">
        <v>11</v>
      </c>
      <c r="E77" s="222" t="s">
        <v>244</v>
      </c>
      <c r="G77" s="67"/>
      <c r="H77" s="218" t="s">
        <v>227</v>
      </c>
      <c r="I77" s="284"/>
      <c r="J77" s="275"/>
      <c r="K77" s="221" t="s">
        <v>5</v>
      </c>
      <c r="L77" s="67"/>
      <c r="M77" s="218" t="s">
        <v>159</v>
      </c>
      <c r="N77" s="284"/>
      <c r="O77" s="275"/>
      <c r="P77" s="227" t="s">
        <v>245</v>
      </c>
      <c r="Q77" s="67"/>
      <c r="R77" s="227" t="s">
        <v>246</v>
      </c>
      <c r="S77" s="299">
        <f>N77</f>
        <v>0</v>
      </c>
      <c r="T77" s="300"/>
      <c r="U77" s="227" t="s">
        <v>245</v>
      </c>
      <c r="V77" s="67"/>
      <c r="W77" s="94"/>
      <c r="X77" s="94"/>
      <c r="Y77" s="51"/>
      <c r="Z77" s="94"/>
      <c r="AA77" s="93"/>
      <c r="AB77" s="95"/>
      <c r="AC77" s="95"/>
      <c r="AD77" s="95"/>
      <c r="AE77" s="95"/>
    </row>
    <row r="78" spans="2:31" s="5" customFormat="1" ht="27.75">
      <c r="B78" s="34"/>
      <c r="C78" s="1"/>
      <c r="D78" s="1"/>
      <c r="E78" s="1"/>
      <c r="G78" s="180" t="str">
        <f>IF(G77="0,5","верно",IF(G77="1/2","верно","число"))</f>
        <v>число</v>
      </c>
      <c r="H78" s="1"/>
      <c r="I78" s="180" t="str">
        <f>IF(I77="101,5","верно","число")</f>
        <v>число</v>
      </c>
      <c r="K78" s="1"/>
      <c r="L78" s="180" t="str">
        <f>IF(L77="0,5","верно",IF(L77="1/2","верно","число"))</f>
        <v>число</v>
      </c>
      <c r="M78" s="1"/>
      <c r="N78" s="180" t="str">
        <f>IF(N77="101,5","верно","число")</f>
        <v>число</v>
      </c>
      <c r="P78" s="100"/>
      <c r="Q78" s="180" t="str">
        <f>IF(Q77="0,5","верно",IF(Q77="1/2","верно","число"))</f>
        <v>число</v>
      </c>
      <c r="S78" s="100"/>
      <c r="T78" s="96"/>
      <c r="V78" s="180" t="str">
        <f>IF(V77="0,25","верно",IF(V77="1/4","верно","число"))</f>
        <v>число</v>
      </c>
      <c r="W78" s="77"/>
      <c r="AA78" s="20"/>
      <c r="AB78" s="95"/>
      <c r="AC78" s="95"/>
      <c r="AD78" s="95"/>
      <c r="AE78" s="95"/>
    </row>
    <row r="79" spans="1:37" s="7" customFormat="1" ht="18">
      <c r="A79" s="5"/>
      <c r="B79" s="5"/>
      <c r="C79" s="5"/>
      <c r="D79" s="50"/>
      <c r="E79" s="5"/>
      <c r="F79" s="5"/>
      <c r="G79" s="20"/>
      <c r="H79" s="6"/>
      <c r="I79" s="5"/>
      <c r="J79" s="5"/>
      <c r="K79" s="5"/>
      <c r="L79" s="5"/>
      <c r="M79" s="5"/>
      <c r="N79" s="5"/>
      <c r="O79" s="5"/>
      <c r="P79" s="50"/>
      <c r="Q79" s="5"/>
      <c r="R79" s="5"/>
      <c r="S79" s="51"/>
      <c r="T79" s="6"/>
      <c r="U79" s="5"/>
      <c r="V79" s="77"/>
      <c r="W79" s="77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</row>
    <row r="80" spans="2:31" s="5" customFormat="1" ht="26.25" customHeight="1">
      <c r="B80" s="297" t="s">
        <v>224</v>
      </c>
      <c r="C80" s="298"/>
      <c r="D80" s="218" t="s">
        <v>11</v>
      </c>
      <c r="E80" s="222" t="s">
        <v>244</v>
      </c>
      <c r="G80" s="67"/>
      <c r="H80" s="218" t="s">
        <v>227</v>
      </c>
      <c r="I80" s="284"/>
      <c r="J80" s="275"/>
      <c r="K80" s="221" t="s">
        <v>5</v>
      </c>
      <c r="L80" s="67"/>
      <c r="M80" s="218" t="s">
        <v>159</v>
      </c>
      <c r="N80" s="284"/>
      <c r="O80" s="275"/>
      <c r="P80" s="227" t="s">
        <v>245</v>
      </c>
      <c r="Q80" s="67"/>
      <c r="R80" s="227" t="s">
        <v>246</v>
      </c>
      <c r="S80" s="299">
        <f>N80</f>
        <v>0</v>
      </c>
      <c r="T80" s="300"/>
      <c r="U80" s="227" t="s">
        <v>245</v>
      </c>
      <c r="V80" s="67"/>
      <c r="W80" s="94"/>
      <c r="X80" s="94"/>
      <c r="Y80" s="51"/>
      <c r="Z80" s="94"/>
      <c r="AA80" s="93"/>
      <c r="AB80" s="95"/>
      <c r="AC80" s="95"/>
      <c r="AD80" s="95"/>
      <c r="AE80" s="95"/>
    </row>
    <row r="81" spans="2:31" s="5" customFormat="1" ht="27.75">
      <c r="B81" s="34"/>
      <c r="C81" s="1"/>
      <c r="D81" s="1"/>
      <c r="E81" s="1"/>
      <c r="G81" s="180" t="str">
        <f>IF(G80="2,5","верно",IF(G80="5/2","верно","число"))</f>
        <v>число</v>
      </c>
      <c r="H81" s="1"/>
      <c r="I81" s="180" t="str">
        <f>IF(I80="101,5","верно","число")</f>
        <v>число</v>
      </c>
      <c r="K81" s="1"/>
      <c r="L81" s="180" t="str">
        <f>IF(L80="2,5","верно",IF(L80="5/2","верно","число"))</f>
        <v>число</v>
      </c>
      <c r="M81" s="1"/>
      <c r="N81" s="180" t="str">
        <f>IF(N80="101,5","верно","число")</f>
        <v>число</v>
      </c>
      <c r="P81" s="100"/>
      <c r="Q81" s="180" t="str">
        <f>IF(Q80="2,5","верно",IF(Q80="5/2","верно","число"))</f>
        <v>число</v>
      </c>
      <c r="S81" s="100"/>
      <c r="T81" s="96"/>
      <c r="V81" s="180" t="str">
        <f>IF(V80="6,25","верно",IF(V80="25/4","верно","число"))</f>
        <v>число</v>
      </c>
      <c r="W81" s="77"/>
      <c r="AA81" s="20"/>
      <c r="AB81" s="95"/>
      <c r="AC81" s="95"/>
      <c r="AD81" s="95"/>
      <c r="AE81" s="95"/>
    </row>
    <row r="82" spans="3:15" s="77" customFormat="1" ht="18.75">
      <c r="C82" s="78"/>
      <c r="H82" s="20"/>
      <c r="L82" s="78"/>
      <c r="O82" s="20"/>
    </row>
    <row r="83" spans="2:31" s="77" customFormat="1" ht="27.75">
      <c r="B83" s="225"/>
      <c r="C83" s="228" t="s">
        <v>248</v>
      </c>
      <c r="D83" s="226"/>
      <c r="E83" s="219">
        <f>V77</f>
        <v>0</v>
      </c>
      <c r="F83" s="67"/>
      <c r="G83" s="219">
        <f>V80</f>
        <v>0</v>
      </c>
      <c r="H83" s="97"/>
      <c r="I83" s="228" t="s">
        <v>239</v>
      </c>
      <c r="J83" s="97"/>
      <c r="K83" s="219">
        <f>K75</f>
        <v>0</v>
      </c>
      <c r="L83" s="232"/>
      <c r="M83" s="241"/>
      <c r="N83" s="67"/>
      <c r="O83" s="219">
        <f>P75</f>
        <v>0</v>
      </c>
      <c r="P83" s="233"/>
      <c r="Q83" s="94"/>
      <c r="R83" s="93"/>
      <c r="S83" s="93"/>
      <c r="T83" s="93"/>
      <c r="U83" s="93"/>
      <c r="V83" s="93"/>
      <c r="W83" s="93"/>
      <c r="AA83" s="20"/>
      <c r="AB83" s="95"/>
      <c r="AC83" s="95"/>
      <c r="AD83" s="95"/>
      <c r="AE83" s="95"/>
    </row>
    <row r="84" spans="2:31" s="77" customFormat="1" ht="22.5">
      <c r="B84" s="226"/>
      <c r="C84" s="226"/>
      <c r="D84" s="226"/>
      <c r="E84" s="226"/>
      <c r="F84" s="180" t="str">
        <f>IF(F83="&lt;","верно","знак неравенства")</f>
        <v>знак неравенства</v>
      </c>
      <c r="G84" s="97"/>
      <c r="H84" s="97"/>
      <c r="I84" s="97"/>
      <c r="J84" s="1"/>
      <c r="K84" s="1"/>
      <c r="L84" s="76"/>
      <c r="M84" s="20"/>
      <c r="N84" s="180" t="str">
        <f>IF(N83="&gt;","верно","знак неравенства")</f>
        <v>знак неравенства</v>
      </c>
      <c r="O84" s="5"/>
      <c r="P84" s="51"/>
      <c r="Q84" s="94"/>
      <c r="R84" s="93"/>
      <c r="S84" s="93"/>
      <c r="T84" s="93"/>
      <c r="U84" s="93"/>
      <c r="V84" s="93"/>
      <c r="W84" s="93"/>
      <c r="AA84" s="20"/>
      <c r="AB84" s="95"/>
      <c r="AC84" s="95"/>
      <c r="AD84" s="95"/>
      <c r="AE84" s="95"/>
    </row>
    <row r="85" spans="1:37" ht="15.75" thickBo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2:13" s="1" customFormat="1" ht="29.25" thickBot="1">
      <c r="B86" s="8">
        <f>COUNTIF(B1:AU85,"верно")</f>
        <v>0</v>
      </c>
      <c r="C86" s="9" t="s">
        <v>0</v>
      </c>
      <c r="D86" s="10"/>
      <c r="H86" s="11"/>
      <c r="I86" s="10"/>
      <c r="L86" s="11"/>
      <c r="M86" s="11"/>
    </row>
    <row r="87" spans="2:13" s="1" customFormat="1" ht="29.25" thickBot="1">
      <c r="B87" s="8">
        <v>71</v>
      </c>
      <c r="C87" s="9" t="s">
        <v>1</v>
      </c>
      <c r="D87" s="10"/>
      <c r="H87" s="11"/>
      <c r="I87" s="10"/>
      <c r="J87" s="10"/>
      <c r="K87" s="10"/>
      <c r="L87" s="11"/>
      <c r="M87" s="11"/>
    </row>
    <row r="88" spans="2:13" s="1" customFormat="1" ht="29.25" thickBot="1">
      <c r="B88" s="12">
        <f>(B86+J86)/B87</f>
        <v>0</v>
      </c>
      <c r="C88" s="9" t="s">
        <v>2</v>
      </c>
      <c r="D88" s="10"/>
      <c r="H88" s="11"/>
      <c r="I88" s="10"/>
      <c r="J88" s="10"/>
      <c r="K88" s="10"/>
      <c r="L88" s="11"/>
      <c r="M88" s="11"/>
    </row>
    <row r="89" spans="1:37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0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</sheetData>
  <sheetProtection sheet="1"/>
  <mergeCells count="21">
    <mergeCell ref="C47:S47"/>
    <mergeCell ref="B8:B10"/>
    <mergeCell ref="B22:B24"/>
    <mergeCell ref="I57:K57"/>
    <mergeCell ref="R57:T57"/>
    <mergeCell ref="I60:K60"/>
    <mergeCell ref="R60:T60"/>
    <mergeCell ref="Q66:S66"/>
    <mergeCell ref="U66:W66"/>
    <mergeCell ref="N66:O66"/>
    <mergeCell ref="N68:O68"/>
    <mergeCell ref="Q68:S68"/>
    <mergeCell ref="U68:W68"/>
    <mergeCell ref="B77:C77"/>
    <mergeCell ref="B80:C80"/>
    <mergeCell ref="I77:J77"/>
    <mergeCell ref="N77:O77"/>
    <mergeCell ref="S77:T77"/>
    <mergeCell ref="I80:J80"/>
    <mergeCell ref="N80:O80"/>
    <mergeCell ref="S80:T80"/>
  </mergeCells>
  <printOptions/>
  <pageMargins left="0.7" right="0.7" top="0.75" bottom="0.75" header="0.3" footer="0.3"/>
  <pageSetup orientation="portrait" paperSize="9" r:id="rId4"/>
  <drawing r:id="rId3"/>
  <legacyDrawing r:id="rId2"/>
  <oleObjects>
    <oleObject progId="Equation.3" shapeId="402280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AK88"/>
  <sheetViews>
    <sheetView showGridLines="0" zoomScale="90" zoomScaleNormal="90" zoomScalePageLayoutView="0" workbookViewId="0" topLeftCell="A1">
      <selection activeCell="H66" sqref="H66"/>
    </sheetView>
  </sheetViews>
  <sheetFormatPr defaultColWidth="9.140625" defaultRowHeight="15"/>
  <cols>
    <col min="1" max="1" width="10.421875" style="0" bestFit="1" customWidth="1"/>
    <col min="2" max="2" width="11.00390625" style="0" customWidth="1"/>
    <col min="3" max="3" width="10.28125" style="0" customWidth="1"/>
    <col min="4" max="4" width="11.8515625" style="0" customWidth="1"/>
    <col min="5" max="5" width="12.28125" style="0" customWidth="1"/>
    <col min="6" max="6" width="9.28125" style="0" customWidth="1"/>
    <col min="7" max="7" width="9.8515625" style="0" customWidth="1"/>
    <col min="8" max="8" width="7.8515625" style="0" customWidth="1"/>
    <col min="9" max="9" width="11.57421875" style="0" customWidth="1"/>
    <col min="10" max="10" width="4.421875" style="0" customWidth="1"/>
    <col min="11" max="11" width="10.00390625" style="0" customWidth="1"/>
    <col min="12" max="12" width="8.00390625" style="0" customWidth="1"/>
    <col min="13" max="13" width="5.57421875" style="0" customWidth="1"/>
    <col min="14" max="14" width="7.421875" style="0" customWidth="1"/>
    <col min="15" max="15" width="7.00390625" style="0" customWidth="1"/>
    <col min="16" max="16" width="11.7109375" style="0" customWidth="1"/>
    <col min="17" max="17" width="7.57421875" style="0" customWidth="1"/>
    <col min="18" max="18" width="11.7109375" style="0" customWidth="1"/>
    <col min="19" max="19" width="7.7109375" style="0" customWidth="1"/>
    <col min="20" max="20" width="8.8515625" style="0" customWidth="1"/>
    <col min="21" max="21" width="10.00390625" style="0" customWidth="1"/>
    <col min="22" max="22" width="6.8515625" style="0" customWidth="1"/>
    <col min="23" max="23" width="7.421875" style="0" customWidth="1"/>
    <col min="24" max="24" width="6.8515625" style="0" customWidth="1"/>
    <col min="25" max="26" width="6.140625" style="0" customWidth="1"/>
    <col min="27" max="27" width="8.421875" style="0" customWidth="1"/>
    <col min="29" max="29" width="7.140625" style="0" customWidth="1"/>
    <col min="30" max="30" width="5.421875" style="0" customWidth="1"/>
    <col min="31" max="31" width="6.8515625" style="0" customWidth="1"/>
    <col min="32" max="33" width="6.140625" style="0" customWidth="1"/>
    <col min="34" max="34" width="5.00390625" style="0" bestFit="1" customWidth="1"/>
    <col min="35" max="35" width="6.140625" style="0" customWidth="1"/>
    <col min="36" max="36" width="5.8515625" style="0" customWidth="1"/>
  </cols>
  <sheetData>
    <row r="1" spans="1:2" s="17" customFormat="1" ht="28.5">
      <c r="A1" s="24" t="s">
        <v>8</v>
      </c>
      <c r="B1" s="30" t="s">
        <v>251</v>
      </c>
    </row>
    <row r="2" spans="1:37" ht="23.25" customHeight="1">
      <c r="A2" s="24" t="s">
        <v>249</v>
      </c>
      <c r="B2" s="1"/>
      <c r="C2" s="1"/>
      <c r="D2" s="87" t="s">
        <v>252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21">
      <c r="A3" s="1"/>
      <c r="B3" s="249" t="s">
        <v>253</v>
      </c>
      <c r="C3" s="1"/>
      <c r="D3" s="1"/>
      <c r="E3" s="8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26.25">
      <c r="A4" s="1"/>
      <c r="B4" s="250" t="s">
        <v>254</v>
      </c>
      <c r="C4" s="1"/>
      <c r="D4" s="1"/>
      <c r="E4" s="88"/>
      <c r="F4" s="1"/>
      <c r="G4" s="67"/>
      <c r="H4" s="1"/>
      <c r="I4" s="15" t="str">
        <f>IF(G4="110","верно","?")</f>
        <v>?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6" ht="26.25">
      <c r="A5" s="1"/>
      <c r="B5" s="250" t="s">
        <v>255</v>
      </c>
      <c r="C5" s="1"/>
      <c r="D5" s="1"/>
      <c r="E5" s="88"/>
      <c r="F5" s="1"/>
      <c r="G5" s="1"/>
      <c r="H5" s="67"/>
      <c r="I5" s="15" t="str">
        <f>IF(H5="59","верно","?")</f>
        <v>?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7" ht="21">
      <c r="A6" s="1"/>
      <c r="B6" s="249"/>
      <c r="C6" s="1"/>
      <c r="D6" s="1"/>
      <c r="E6" s="88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23.25">
      <c r="A7" s="251" t="s">
        <v>258</v>
      </c>
      <c r="B7" s="34" t="s">
        <v>256</v>
      </c>
      <c r="C7" s="1"/>
      <c r="D7" s="1"/>
      <c r="E7" s="1"/>
      <c r="F7" s="240">
        <f>G4</f>
        <v>0</v>
      </c>
      <c r="G7" s="34" t="s">
        <v>257</v>
      </c>
      <c r="H7" s="1"/>
      <c r="I7" s="67"/>
      <c r="J7" s="34" t="s">
        <v>33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8">
      <c r="A8" s="1"/>
      <c r="B8" s="1"/>
      <c r="C8" s="1"/>
      <c r="D8" s="1"/>
      <c r="E8" s="1"/>
      <c r="F8" s="259" t="str">
        <f>IF(F7="110","при правильном решении голубые клетки заполняется автоматически"," ")</f>
        <v> </v>
      </c>
      <c r="G8" s="1"/>
      <c r="H8" s="1"/>
      <c r="I8" s="15" t="str">
        <f>IF(I7="110","верно","укажите количество слагаемых")</f>
        <v>укажите количество слагаемых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s="16" customFormat="1" ht="22.5">
      <c r="A9" s="34"/>
      <c r="B9" s="34" t="s">
        <v>37</v>
      </c>
      <c r="C9" s="23"/>
      <c r="D9" s="23"/>
      <c r="E9" s="76"/>
      <c r="F9" s="35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</row>
    <row r="10" spans="1:37" s="16" customFormat="1" ht="22.5">
      <c r="A10" s="23"/>
      <c r="B10" s="35" t="s">
        <v>34</v>
      </c>
      <c r="C10" s="23"/>
      <c r="D10" s="67"/>
      <c r="E10" s="34" t="s">
        <v>299</v>
      </c>
      <c r="F10" s="1"/>
      <c r="G10" s="23"/>
      <c r="H10" s="23"/>
      <c r="I10" s="67"/>
      <c r="J10" s="23"/>
      <c r="K10" s="23"/>
      <c r="L10" s="34"/>
      <c r="M10" s="23"/>
      <c r="N10" s="23"/>
      <c r="O10" s="23"/>
      <c r="P10" s="23"/>
      <c r="Q10" s="23"/>
      <c r="R10" s="23"/>
      <c r="S10" s="76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</row>
    <row r="11" spans="1:37" s="16" customFormat="1" ht="28.5">
      <c r="A11" s="89"/>
      <c r="B11" s="35"/>
      <c r="C11" s="23"/>
      <c r="D11" s="15" t="str">
        <f>IF(D10="55","верно","укажите количество пар слагаемых")</f>
        <v>укажите количество пар слагаемых</v>
      </c>
      <c r="E11" s="35"/>
      <c r="F11" s="23"/>
      <c r="G11" s="23"/>
      <c r="H11" s="23"/>
      <c r="I11" s="15" t="str">
        <f>IF(I10="111","верно","?")</f>
        <v>?</v>
      </c>
      <c r="J11" s="23"/>
      <c r="K11" s="23"/>
      <c r="L11" s="23"/>
      <c r="M11" s="23"/>
      <c r="N11" s="23"/>
      <c r="O11" s="23"/>
      <c r="P11" s="23"/>
      <c r="Q11" s="23"/>
      <c r="R11" s="23"/>
      <c r="S11" s="58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</row>
    <row r="12" spans="1:37" s="16" customFormat="1" ht="22.5">
      <c r="A12" s="23"/>
      <c r="B12" s="35"/>
      <c r="C12" s="23"/>
      <c r="D12" s="23"/>
      <c r="E12" s="76"/>
      <c r="F12" s="35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</row>
    <row r="13" spans="1:36" s="16" customFormat="1" ht="28.5">
      <c r="A13" s="23"/>
      <c r="B13" s="35" t="s">
        <v>34</v>
      </c>
      <c r="C13" s="23"/>
      <c r="D13" s="23"/>
      <c r="E13" s="67"/>
      <c r="F13" s="90" t="s">
        <v>35</v>
      </c>
      <c r="G13" s="67"/>
      <c r="H13" s="90" t="s">
        <v>11</v>
      </c>
      <c r="I13" s="67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</row>
    <row r="14" spans="1:36" s="16" customFormat="1" ht="18.75">
      <c r="A14" s="23"/>
      <c r="B14" s="35"/>
      <c r="C14" s="23"/>
      <c r="D14" s="23"/>
      <c r="E14" s="15" t="str">
        <f>IF(E13="55","верно",IF(E13="111","верно","?"))</f>
        <v>?</v>
      </c>
      <c r="F14" s="32"/>
      <c r="G14" s="15" t="str">
        <f>IF(G13="111",IF(E13="55","верно","?"),IF(G13="55",IF(E13="111","верно","?"),"?"))</f>
        <v>?</v>
      </c>
      <c r="H14" s="32"/>
      <c r="I14" s="15" t="str">
        <f>IF(I13="6105","верно","?")</f>
        <v>?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</row>
    <row r="15" spans="1:37" ht="21">
      <c r="A15" s="1"/>
      <c r="B15" s="249"/>
      <c r="C15" s="1"/>
      <c r="D15" s="1"/>
      <c r="E15" s="88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3.25">
      <c r="A16" s="251" t="s">
        <v>259</v>
      </c>
      <c r="B16" s="34" t="s">
        <v>256</v>
      </c>
      <c r="C16" s="1"/>
      <c r="D16" s="1"/>
      <c r="E16" s="1"/>
      <c r="F16" s="240">
        <f>H5</f>
        <v>0</v>
      </c>
      <c r="G16" s="34" t="s">
        <v>257</v>
      </c>
      <c r="H16" s="1"/>
      <c r="I16" s="67"/>
      <c r="J16" s="34" t="s">
        <v>33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8">
      <c r="A17" s="1"/>
      <c r="B17" s="1"/>
      <c r="C17" s="1"/>
      <c r="D17" s="1"/>
      <c r="E17" s="1"/>
      <c r="F17" s="259" t="str">
        <f>IF(F16="59","при правильном решении заполняется автоматически"," ")</f>
        <v> </v>
      </c>
      <c r="G17" s="1"/>
      <c r="H17" s="1"/>
      <c r="I17" s="15" t="str">
        <f>IF(I16="59","верно","укажите количество слагаемых")</f>
        <v>укажите количество слагаемых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s="16" customFormat="1" ht="22.5">
      <c r="A18" s="34"/>
      <c r="B18" s="34" t="s">
        <v>37</v>
      </c>
      <c r="C18" s="23"/>
      <c r="D18" s="23"/>
      <c r="E18" s="76"/>
      <c r="F18" s="35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</row>
    <row r="19" spans="1:37" s="16" customFormat="1" ht="22.5">
      <c r="A19" s="23"/>
      <c r="B19" s="35" t="s">
        <v>34</v>
      </c>
      <c r="C19" s="23"/>
      <c r="D19" s="67"/>
      <c r="E19" s="34" t="s">
        <v>36</v>
      </c>
      <c r="F19" s="1"/>
      <c r="G19" s="23"/>
      <c r="H19" s="23"/>
      <c r="I19" s="67"/>
      <c r="J19" s="34" t="s">
        <v>261</v>
      </c>
      <c r="K19" s="23"/>
      <c r="L19" s="34"/>
      <c r="M19" s="23"/>
      <c r="N19" s="23"/>
      <c r="O19" s="23"/>
      <c r="P19" s="67"/>
      <c r="Q19" s="23"/>
      <c r="R19" s="23"/>
      <c r="S19" s="76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</row>
    <row r="20" spans="1:37" s="16" customFormat="1" ht="28.5">
      <c r="A20" s="89"/>
      <c r="B20" s="35"/>
      <c r="C20" s="23"/>
      <c r="D20" s="15" t="str">
        <f>IF(D19="29","верно","укажите количество пар слагаемых")</f>
        <v>укажите количество пар слагаемых</v>
      </c>
      <c r="E20" s="35"/>
      <c r="F20" s="23"/>
      <c r="G20" s="23"/>
      <c r="H20" s="23"/>
      <c r="I20" s="15" t="str">
        <f>IF(I19="60","верно","?")</f>
        <v>?</v>
      </c>
      <c r="J20" s="23"/>
      <c r="K20" s="23"/>
      <c r="L20" s="23"/>
      <c r="M20" s="23"/>
      <c r="N20" s="23"/>
      <c r="O20" s="23"/>
      <c r="P20" s="15" t="str">
        <f>IF(P19="30","верно","?")</f>
        <v>?</v>
      </c>
      <c r="Q20" s="23"/>
      <c r="R20" s="23"/>
      <c r="S20" s="58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</row>
    <row r="21" spans="1:37" s="16" customFormat="1" ht="22.5">
      <c r="A21" s="23"/>
      <c r="B21" s="35"/>
      <c r="C21" s="23"/>
      <c r="D21" s="23" t="s">
        <v>260</v>
      </c>
      <c r="E21" s="76"/>
      <c r="F21" s="35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</row>
    <row r="22" spans="1:36" s="16" customFormat="1" ht="28.5">
      <c r="A22" s="23"/>
      <c r="B22" s="35" t="s">
        <v>34</v>
      </c>
      <c r="C22" s="23"/>
      <c r="D22" s="23"/>
      <c r="E22" s="67"/>
      <c r="F22" s="90" t="s">
        <v>35</v>
      </c>
      <c r="G22" s="67"/>
      <c r="H22" s="90" t="s">
        <v>5</v>
      </c>
      <c r="I22" s="67"/>
      <c r="J22" s="90" t="s">
        <v>11</v>
      </c>
      <c r="K22" s="67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</row>
    <row r="23" spans="1:36" s="16" customFormat="1" ht="18.75">
      <c r="A23" s="23"/>
      <c r="B23" s="35"/>
      <c r="C23" s="23"/>
      <c r="D23" s="23"/>
      <c r="E23" s="15" t="str">
        <f>IF(E22="29","верно",IF(E22="60","верно","?"))</f>
        <v>?</v>
      </c>
      <c r="F23" s="32"/>
      <c r="G23" s="15" t="str">
        <f>IF(G22="29",IF(E22="60","верно","?"),IF(G22="60",IF(E22="29","верно","?"),"?"))</f>
        <v>?</v>
      </c>
      <c r="H23" s="32"/>
      <c r="I23" s="15" t="str">
        <f>IF(I22="30","верно","?")</f>
        <v>?</v>
      </c>
      <c r="J23" s="32"/>
      <c r="K23" s="15" t="str">
        <f>IF(K22="1770","верно","?")</f>
        <v>?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</row>
    <row r="24" spans="1:37" ht="18">
      <c r="A24" s="1"/>
      <c r="B24" s="1"/>
      <c r="C24" s="1"/>
      <c r="D24" s="1"/>
      <c r="E24" s="1"/>
      <c r="F24" s="1"/>
      <c r="G24" s="1"/>
      <c r="H24" s="1"/>
      <c r="I24" s="1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21">
      <c r="A25" s="251" t="s">
        <v>262</v>
      </c>
      <c r="B25" s="34" t="s">
        <v>263</v>
      </c>
      <c r="C25" s="1"/>
      <c r="D25" s="1"/>
      <c r="E25" s="1"/>
      <c r="F25" s="1"/>
      <c r="G25" s="1"/>
      <c r="H25" s="1"/>
      <c r="I25" s="1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28.5">
      <c r="A26" s="251"/>
      <c r="B26" s="67"/>
      <c r="C26" s="90" t="s">
        <v>54</v>
      </c>
      <c r="D26" s="67"/>
      <c r="E26" s="90" t="s">
        <v>11</v>
      </c>
      <c r="F26" s="67"/>
      <c r="G26" s="1"/>
      <c r="H26" s="1"/>
      <c r="I26" s="15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21">
      <c r="A27" s="251"/>
      <c r="B27" s="15" t="str">
        <f>IF(B26="6105","верно","?")</f>
        <v>?</v>
      </c>
      <c r="C27" s="1"/>
      <c r="D27" s="15" t="str">
        <f>IF(D26="1770","верно","?")</f>
        <v>?</v>
      </c>
      <c r="E27" s="1"/>
      <c r="F27" s="15" t="str">
        <f>IF(F26="4335","верно","?")</f>
        <v>?</v>
      </c>
      <c r="G27" s="1"/>
      <c r="H27" s="1"/>
      <c r="I27" s="15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21">
      <c r="A28" s="251"/>
      <c r="B28" s="1"/>
      <c r="C28" s="1"/>
      <c r="D28" s="1"/>
      <c r="E28" s="1"/>
      <c r="F28" s="1"/>
      <c r="G28" s="1"/>
      <c r="H28" s="1"/>
      <c r="I28" s="1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31.5">
      <c r="A29" s="1"/>
      <c r="B29" s="91" t="s">
        <v>38</v>
      </c>
      <c r="C29" s="1"/>
      <c r="D29" s="1"/>
      <c r="E29" s="252">
        <f>F26</f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2:31" s="1" customFormat="1" ht="18.75">
      <c r="B30" s="33"/>
      <c r="E30" s="259" t="str">
        <f>IF(E29="4335","при правильном решении заполняется автоматически"," ")</f>
        <v> </v>
      </c>
      <c r="H30" s="2"/>
      <c r="AA30" s="15"/>
      <c r="AB30" s="37"/>
      <c r="AC30" s="37"/>
      <c r="AD30" s="37"/>
      <c r="AE30" s="37"/>
    </row>
    <row r="31" spans="1:31" s="1" customFormat="1" ht="26.25" customHeight="1">
      <c r="A31" s="24" t="s">
        <v>32</v>
      </c>
      <c r="B31" s="30" t="s">
        <v>39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71"/>
      <c r="Q31" s="70"/>
      <c r="R31" s="72"/>
      <c r="S31" s="72"/>
      <c r="T31" s="72"/>
      <c r="U31" s="201"/>
      <c r="V31" s="201"/>
      <c r="W31" s="201"/>
      <c r="AA31" s="15"/>
      <c r="AB31" s="37"/>
      <c r="AC31" s="37"/>
      <c r="AD31" s="37"/>
      <c r="AE31" s="37"/>
    </row>
    <row r="32" spans="1:31" s="1" customFormat="1" ht="28.5">
      <c r="A32" s="24" t="s">
        <v>264</v>
      </c>
      <c r="C32" s="30" t="s">
        <v>265</v>
      </c>
      <c r="D32" s="30"/>
      <c r="P32" s="60"/>
      <c r="Q32" s="70"/>
      <c r="R32" s="72"/>
      <c r="S32" s="72"/>
      <c r="T32" s="72"/>
      <c r="U32" s="201"/>
      <c r="V32" s="201"/>
      <c r="W32" s="201"/>
      <c r="AA32" s="15"/>
      <c r="AB32" s="37"/>
      <c r="AC32" s="37"/>
      <c r="AD32" s="37"/>
      <c r="AE32" s="37"/>
    </row>
    <row r="33" spans="1:31" s="1" customFormat="1" ht="28.5">
      <c r="A33" s="24"/>
      <c r="C33" s="30" t="s">
        <v>266</v>
      </c>
      <c r="D33" s="30"/>
      <c r="P33" s="60"/>
      <c r="Q33" s="70"/>
      <c r="R33" s="72"/>
      <c r="S33" s="72"/>
      <c r="T33" s="72"/>
      <c r="U33" s="201"/>
      <c r="V33" s="201"/>
      <c r="W33" s="201"/>
      <c r="AA33" s="15"/>
      <c r="AB33" s="200"/>
      <c r="AC33" s="200"/>
      <c r="AD33" s="200"/>
      <c r="AE33" s="200"/>
    </row>
    <row r="34" spans="3:31" s="1" customFormat="1" ht="29.25" thickBot="1">
      <c r="C34" s="30" t="s">
        <v>267</v>
      </c>
      <c r="P34" s="61"/>
      <c r="Q34" s="61"/>
      <c r="R34" s="61"/>
      <c r="S34" s="61"/>
      <c r="T34" s="61"/>
      <c r="V34" s="61"/>
      <c r="W34" s="61"/>
      <c r="X34" s="61"/>
      <c r="Y34" s="61"/>
      <c r="Z34" s="61"/>
      <c r="AA34" s="58"/>
      <c r="AB34" s="73"/>
      <c r="AC34" s="37"/>
      <c r="AD34" s="37"/>
      <c r="AE34" s="37"/>
    </row>
    <row r="35" spans="3:31" s="1" customFormat="1" ht="40.5" customHeight="1" thickBot="1">
      <c r="C35" s="34" t="s">
        <v>40</v>
      </c>
      <c r="G35" s="308" t="s">
        <v>269</v>
      </c>
      <c r="H35" s="309"/>
      <c r="I35" s="310"/>
      <c r="J35" s="98"/>
      <c r="K35" s="202" t="s">
        <v>270</v>
      </c>
      <c r="L35" s="98"/>
      <c r="M35" s="308" t="s">
        <v>271</v>
      </c>
      <c r="N35" s="322"/>
      <c r="Q35" s="61"/>
      <c r="R35" s="61"/>
      <c r="S35" s="61"/>
      <c r="T35" s="61"/>
      <c r="V35" s="61"/>
      <c r="W35" s="61"/>
      <c r="X35" s="61"/>
      <c r="Y35" s="61"/>
      <c r="Z35" s="61"/>
      <c r="AA35" s="58"/>
      <c r="AB35" s="239"/>
      <c r="AC35" s="200"/>
      <c r="AD35" s="200"/>
      <c r="AE35" s="200"/>
    </row>
    <row r="36" spans="3:31" s="1" customFormat="1" ht="21.75" customHeight="1">
      <c r="C36" s="30"/>
      <c r="J36" s="39" t="str">
        <f>IF(J35="*","верно","математический символ")</f>
        <v>математический символ</v>
      </c>
      <c r="L36" s="40" t="str">
        <f>IF(L35="=","верно","математический символ")</f>
        <v>математический символ</v>
      </c>
      <c r="N36" s="15"/>
      <c r="Q36" s="61"/>
      <c r="R36" s="61"/>
      <c r="S36" s="61"/>
      <c r="T36" s="61"/>
      <c r="V36" s="61"/>
      <c r="W36" s="61"/>
      <c r="X36" s="61"/>
      <c r="Y36" s="61"/>
      <c r="Z36" s="61"/>
      <c r="AA36" s="58"/>
      <c r="AB36" s="239"/>
      <c r="AC36" s="200"/>
      <c r="AD36" s="200"/>
      <c r="AE36" s="200"/>
    </row>
    <row r="37" spans="3:31" s="26" customFormat="1" ht="28.5">
      <c r="C37" s="211"/>
      <c r="P37" s="77"/>
      <c r="Q37" s="77"/>
      <c r="R37" s="77"/>
      <c r="S37" s="77"/>
      <c r="T37" s="77"/>
      <c r="V37" s="77"/>
      <c r="W37" s="77"/>
      <c r="X37" s="77"/>
      <c r="Y37" s="77"/>
      <c r="Z37" s="77"/>
      <c r="AA37" s="20"/>
      <c r="AB37" s="95"/>
      <c r="AC37" s="187"/>
      <c r="AD37" s="187"/>
      <c r="AE37" s="187"/>
    </row>
    <row r="38" spans="2:31" s="26" customFormat="1" ht="22.5">
      <c r="B38" s="256" t="s">
        <v>258</v>
      </c>
      <c r="C38" s="215" t="s">
        <v>272</v>
      </c>
      <c r="G38" s="254"/>
      <c r="H38" s="215" t="s">
        <v>275</v>
      </c>
      <c r="L38" s="313" t="s">
        <v>289</v>
      </c>
      <c r="M38" s="314"/>
      <c r="N38" s="314"/>
      <c r="O38" s="314"/>
      <c r="P38" s="315"/>
      <c r="Q38" s="77"/>
      <c r="R38" s="77"/>
      <c r="S38" s="77"/>
      <c r="T38" s="77"/>
      <c r="V38" s="77"/>
      <c r="W38" s="77"/>
      <c r="X38" s="77"/>
      <c r="Y38" s="77"/>
      <c r="Z38" s="77"/>
      <c r="AA38" s="20"/>
      <c r="AB38" s="95"/>
      <c r="AC38" s="187"/>
      <c r="AD38" s="187"/>
      <c r="AE38" s="187"/>
    </row>
    <row r="39" spans="3:31" s="26" customFormat="1" ht="26.25" customHeight="1">
      <c r="C39" s="211"/>
      <c r="G39" s="41" t="str">
        <f>IF(G38="38/6","верно",IF(G38="19/3","верно","?"))</f>
        <v>?</v>
      </c>
      <c r="L39" s="316"/>
      <c r="M39" s="317"/>
      <c r="N39" s="317"/>
      <c r="O39" s="317"/>
      <c r="P39" s="318"/>
      <c r="Q39" s="77"/>
      <c r="R39" s="77"/>
      <c r="S39" s="77"/>
      <c r="T39" s="77"/>
      <c r="V39" s="77"/>
      <c r="W39" s="77"/>
      <c r="X39" s="77"/>
      <c r="Y39" s="77"/>
      <c r="Z39" s="77"/>
      <c r="AA39" s="20"/>
      <c r="AB39" s="95"/>
      <c r="AC39" s="187"/>
      <c r="AD39" s="187"/>
      <c r="AE39" s="187"/>
    </row>
    <row r="40" spans="3:31" s="26" customFormat="1" ht="22.5">
      <c r="C40" s="215" t="s">
        <v>273</v>
      </c>
      <c r="G40" s="254"/>
      <c r="H40" s="215" t="s">
        <v>275</v>
      </c>
      <c r="L40" s="316"/>
      <c r="M40" s="317"/>
      <c r="N40" s="317"/>
      <c r="O40" s="317"/>
      <c r="P40" s="318"/>
      <c r="Q40" s="77"/>
      <c r="R40" s="77"/>
      <c r="S40" s="77"/>
      <c r="T40" s="77"/>
      <c r="V40" s="77"/>
      <c r="W40" s="77"/>
      <c r="X40" s="77"/>
      <c r="Y40" s="77"/>
      <c r="Z40" s="77"/>
      <c r="AA40" s="20"/>
      <c r="AB40" s="95"/>
      <c r="AC40" s="187"/>
      <c r="AD40" s="187"/>
      <c r="AE40" s="187"/>
    </row>
    <row r="41" spans="3:31" s="26" customFormat="1" ht="26.25" customHeight="1">
      <c r="C41" s="211"/>
      <c r="G41" s="41" t="str">
        <f>IF(G40="96/15","верно",IF(G40="32/5","верно",IF(G40="6,4","верно","?")))</f>
        <v>?</v>
      </c>
      <c r="L41" s="319"/>
      <c r="M41" s="320"/>
      <c r="N41" s="320"/>
      <c r="O41" s="320"/>
      <c r="P41" s="321"/>
      <c r="Q41" s="77"/>
      <c r="R41" s="77"/>
      <c r="S41" s="77"/>
      <c r="T41" s="77"/>
      <c r="V41" s="77"/>
      <c r="W41" s="77"/>
      <c r="X41" s="77"/>
      <c r="Y41" s="77"/>
      <c r="Z41" s="77"/>
      <c r="AA41" s="20"/>
      <c r="AB41" s="95"/>
      <c r="AC41" s="187"/>
      <c r="AD41" s="187"/>
      <c r="AE41" s="187"/>
    </row>
    <row r="42" spans="3:31" s="26" customFormat="1" ht="22.5">
      <c r="C42" s="215" t="s">
        <v>274</v>
      </c>
      <c r="G42" s="254"/>
      <c r="H42" s="215" t="s">
        <v>275</v>
      </c>
      <c r="P42" s="77"/>
      <c r="Q42" s="77"/>
      <c r="R42" s="77"/>
      <c r="S42" s="77"/>
      <c r="T42" s="77"/>
      <c r="V42" s="77"/>
      <c r="W42" s="77"/>
      <c r="X42" s="77"/>
      <c r="Y42" s="77"/>
      <c r="Z42" s="77"/>
      <c r="AA42" s="20"/>
      <c r="AB42" s="95"/>
      <c r="AC42" s="187"/>
      <c r="AD42" s="187"/>
      <c r="AE42" s="187"/>
    </row>
    <row r="43" spans="3:31" s="26" customFormat="1" ht="26.25" customHeight="1">
      <c r="C43" s="211"/>
      <c r="G43" s="41" t="str">
        <f>IF(G42="35/7","верно",IF(G42="5","верно","?"))</f>
        <v>?</v>
      </c>
      <c r="P43" s="77"/>
      <c r="Q43" s="77"/>
      <c r="R43" s="77"/>
      <c r="S43" s="77"/>
      <c r="T43" s="77"/>
      <c r="V43" s="77"/>
      <c r="W43" s="77"/>
      <c r="X43" s="77"/>
      <c r="Y43" s="77"/>
      <c r="Z43" s="77"/>
      <c r="AA43" s="20"/>
      <c r="AB43" s="95"/>
      <c r="AC43" s="187"/>
      <c r="AD43" s="187"/>
      <c r="AE43" s="187"/>
    </row>
    <row r="44" spans="2:31" s="26" customFormat="1" ht="23.25">
      <c r="B44" s="256" t="s">
        <v>259</v>
      </c>
      <c r="C44" s="215" t="s">
        <v>277</v>
      </c>
      <c r="P44" s="77"/>
      <c r="Q44" s="77"/>
      <c r="R44" s="77"/>
      <c r="S44" s="77"/>
      <c r="T44" s="77"/>
      <c r="V44" s="77"/>
      <c r="W44" s="77"/>
      <c r="X44" s="77"/>
      <c r="Y44" s="77"/>
      <c r="Z44" s="77"/>
      <c r="AA44" s="20"/>
      <c r="AB44" s="95"/>
      <c r="AC44" s="187"/>
      <c r="AD44" s="187"/>
      <c r="AE44" s="187"/>
    </row>
    <row r="45" spans="3:31" s="26" customFormat="1" ht="18.75">
      <c r="C45" s="215"/>
      <c r="P45" s="77"/>
      <c r="Q45" s="77"/>
      <c r="R45" s="77"/>
      <c r="S45" s="77"/>
      <c r="T45" s="77"/>
      <c r="V45" s="77"/>
      <c r="W45" s="77"/>
      <c r="X45" s="77"/>
      <c r="Y45" s="77"/>
      <c r="Z45" s="77"/>
      <c r="AA45" s="20"/>
      <c r="AB45" s="95"/>
      <c r="AC45" s="187"/>
      <c r="AD45" s="187"/>
      <c r="AE45" s="187"/>
    </row>
    <row r="46" spans="3:31" s="26" customFormat="1" ht="22.5">
      <c r="C46" s="215" t="s">
        <v>278</v>
      </c>
      <c r="F46" s="255">
        <f>G38</f>
        <v>0</v>
      </c>
      <c r="G46" s="254"/>
      <c r="H46" s="254"/>
      <c r="I46" s="215" t="s">
        <v>276</v>
      </c>
      <c r="P46" s="77"/>
      <c r="Q46" s="77"/>
      <c r="R46" s="77"/>
      <c r="S46" s="77"/>
      <c r="T46" s="77"/>
      <c r="V46" s="77"/>
      <c r="W46" s="77"/>
      <c r="X46" s="77"/>
      <c r="Y46" s="77"/>
      <c r="Z46" s="77"/>
      <c r="AA46" s="20"/>
      <c r="AB46" s="95"/>
      <c r="AC46" s="187"/>
      <c r="AD46" s="187"/>
      <c r="AE46" s="187"/>
    </row>
    <row r="47" spans="3:31" s="26" customFormat="1" ht="26.25" customHeight="1">
      <c r="C47" s="211"/>
      <c r="E47" s="259" t="str">
        <f>IF(F46=G38,"при правильном решении заполняется автоматически"," ")</f>
        <v>при правильном решении заполняется автоматически</v>
      </c>
      <c r="G47" s="324" t="str">
        <f>IF(G46="*","верно","знак действия")</f>
        <v>знак действия</v>
      </c>
      <c r="H47" s="43" t="str">
        <f>IF(H46="x","верно","буквенное выражение")</f>
        <v>буквенное выражение</v>
      </c>
      <c r="P47" s="77"/>
      <c r="Q47" s="77"/>
      <c r="R47" s="77"/>
      <c r="S47" s="77"/>
      <c r="T47" s="77"/>
      <c r="V47" s="77"/>
      <c r="W47" s="77"/>
      <c r="X47" s="77"/>
      <c r="Y47" s="77"/>
      <c r="Z47" s="77"/>
      <c r="AA47" s="20"/>
      <c r="AB47" s="95"/>
      <c r="AC47" s="187"/>
      <c r="AD47" s="187"/>
      <c r="AE47" s="187"/>
    </row>
    <row r="48" spans="3:31" s="26" customFormat="1" ht="22.5">
      <c r="C48" s="215" t="s">
        <v>279</v>
      </c>
      <c r="F48" s="255">
        <f>G40</f>
        <v>0</v>
      </c>
      <c r="G48" s="254"/>
      <c r="H48" s="254"/>
      <c r="I48" s="215" t="s">
        <v>276</v>
      </c>
      <c r="P48" s="77"/>
      <c r="Q48" s="77"/>
      <c r="R48" s="77"/>
      <c r="S48" s="77"/>
      <c r="T48" s="77"/>
      <c r="V48" s="77"/>
      <c r="W48" s="77"/>
      <c r="X48" s="77"/>
      <c r="Y48" s="77"/>
      <c r="Z48" s="77"/>
      <c r="AA48" s="20"/>
      <c r="AB48" s="95"/>
      <c r="AC48" s="187"/>
      <c r="AD48" s="187"/>
      <c r="AE48" s="187"/>
    </row>
    <row r="49" spans="3:31" s="26" customFormat="1" ht="26.25" customHeight="1">
      <c r="C49" s="211"/>
      <c r="E49" s="259" t="str">
        <f>IF(F48=G40,"при правильном решении заполняется автоматически"," ")</f>
        <v>при правильном решении заполняется автоматически</v>
      </c>
      <c r="G49" s="324" t="str">
        <f>IF(G48="*","верно","знак действия")</f>
        <v>знак действия</v>
      </c>
      <c r="H49" s="43" t="str">
        <f>IF(H48="x","верно","буквенное выражение")</f>
        <v>буквенное выражение</v>
      </c>
      <c r="P49" s="77"/>
      <c r="Q49" s="77"/>
      <c r="R49" s="77"/>
      <c r="S49" s="77"/>
      <c r="T49" s="77"/>
      <c r="V49" s="77"/>
      <c r="W49" s="77"/>
      <c r="X49" s="77"/>
      <c r="Y49" s="77"/>
      <c r="Z49" s="77"/>
      <c r="AA49" s="20"/>
      <c r="AB49" s="95"/>
      <c r="AC49" s="187"/>
      <c r="AD49" s="187"/>
      <c r="AE49" s="187"/>
    </row>
    <row r="50" spans="3:31" s="26" customFormat="1" ht="22.5">
      <c r="C50" s="215" t="s">
        <v>280</v>
      </c>
      <c r="F50" s="255">
        <f>G42</f>
        <v>0</v>
      </c>
      <c r="G50" s="254"/>
      <c r="H50" s="254"/>
      <c r="I50" s="215" t="s">
        <v>276</v>
      </c>
      <c r="P50" s="77"/>
      <c r="Q50" s="77"/>
      <c r="R50" s="77"/>
      <c r="S50" s="77"/>
      <c r="T50" s="77"/>
      <c r="V50" s="77"/>
      <c r="W50" s="77"/>
      <c r="X50" s="77"/>
      <c r="Y50" s="77"/>
      <c r="Z50" s="77"/>
      <c r="AA50" s="20"/>
      <c r="AB50" s="95"/>
      <c r="AC50" s="187"/>
      <c r="AD50" s="187"/>
      <c r="AE50" s="187"/>
    </row>
    <row r="51" spans="3:31" s="26" customFormat="1" ht="26.25" customHeight="1">
      <c r="C51" s="211"/>
      <c r="E51" s="259" t="str">
        <f>IF(F50=G42,"при правильном решении заполняется автоматически"," ")</f>
        <v>при правильном решении заполняется автоматически</v>
      </c>
      <c r="G51" s="324" t="str">
        <f>IF(G50="*","верно","знак действия")</f>
        <v>знак действия</v>
      </c>
      <c r="H51" s="43" t="str">
        <f>IF(H50="x","верно","буквенное выражение")</f>
        <v>буквенное выражение</v>
      </c>
      <c r="P51" s="77"/>
      <c r="Q51" s="77"/>
      <c r="R51" s="77"/>
      <c r="S51" s="77"/>
      <c r="T51" s="77"/>
      <c r="V51" s="77"/>
      <c r="W51" s="77"/>
      <c r="X51" s="77"/>
      <c r="Y51" s="77"/>
      <c r="Z51" s="77"/>
      <c r="AA51" s="20"/>
      <c r="AB51" s="95"/>
      <c r="AC51" s="187"/>
      <c r="AD51" s="187"/>
      <c r="AE51" s="187"/>
    </row>
    <row r="52" spans="3:31" s="26" customFormat="1" ht="22.5">
      <c r="C52" s="215" t="s">
        <v>281</v>
      </c>
      <c r="G52" s="254"/>
      <c r="I52" s="215" t="s">
        <v>276</v>
      </c>
      <c r="P52" s="77"/>
      <c r="Q52" s="77"/>
      <c r="R52" s="77"/>
      <c r="S52" s="77"/>
      <c r="T52" s="77"/>
      <c r="V52" s="77"/>
      <c r="W52" s="77"/>
      <c r="X52" s="77"/>
      <c r="Y52" s="77"/>
      <c r="Z52" s="77"/>
      <c r="AA52" s="20"/>
      <c r="AB52" s="95"/>
      <c r="AC52" s="187"/>
      <c r="AD52" s="187"/>
      <c r="AE52" s="187"/>
    </row>
    <row r="53" spans="3:31" s="26" customFormat="1" ht="18.75">
      <c r="C53" s="215"/>
      <c r="G53" s="41" t="str">
        <f>IF(G52="1330","верно","?")</f>
        <v>?</v>
      </c>
      <c r="P53" s="77"/>
      <c r="Q53" s="77"/>
      <c r="R53" s="77"/>
      <c r="S53" s="77"/>
      <c r="T53" s="77"/>
      <c r="V53" s="77"/>
      <c r="W53" s="77"/>
      <c r="X53" s="77"/>
      <c r="Y53" s="77"/>
      <c r="Z53" s="77"/>
      <c r="AA53" s="20"/>
      <c r="AB53" s="95"/>
      <c r="AC53" s="187"/>
      <c r="AD53" s="187"/>
      <c r="AE53" s="187"/>
    </row>
    <row r="54" spans="3:31" s="26" customFormat="1" ht="25.5">
      <c r="C54" s="215" t="s">
        <v>282</v>
      </c>
      <c r="F54" s="221" t="s">
        <v>24</v>
      </c>
      <c r="G54" s="255">
        <f>F46</f>
        <v>0</v>
      </c>
      <c r="H54" s="254"/>
      <c r="I54" s="255">
        <f>F48</f>
        <v>0</v>
      </c>
      <c r="J54" s="254"/>
      <c r="K54" s="255">
        <f>F50</f>
        <v>0</v>
      </c>
      <c r="L54" s="221" t="s">
        <v>283</v>
      </c>
      <c r="M54" s="254"/>
      <c r="N54" s="221" t="s">
        <v>11</v>
      </c>
      <c r="O54" s="254"/>
      <c r="P54" s="77"/>
      <c r="Q54" s="77"/>
      <c r="R54" s="77"/>
      <c r="S54" s="77"/>
      <c r="T54" s="77"/>
      <c r="V54" s="77"/>
      <c r="W54" s="77"/>
      <c r="X54" s="77"/>
      <c r="Y54" s="77"/>
      <c r="Z54" s="77"/>
      <c r="AA54" s="20"/>
      <c r="AB54" s="95"/>
      <c r="AC54" s="187"/>
      <c r="AD54" s="187"/>
      <c r="AE54" s="187"/>
    </row>
    <row r="55" spans="3:31" s="26" customFormat="1" ht="18.75">
      <c r="C55" s="215"/>
      <c r="F55" s="259" t="str">
        <f>IF(G54=F46,"при правильном решении заполняется автоматически"," ")</f>
        <v>при правильном решении заполняется автоматически</v>
      </c>
      <c r="H55" s="324" t="str">
        <f>IF(H54="+","верно","знак действия")</f>
        <v>знак действия</v>
      </c>
      <c r="J55" s="324" t="str">
        <f>IF(J54="+","верно","знак действия")</f>
        <v>знак действия</v>
      </c>
      <c r="M55" s="43" t="str">
        <f>IF(M54="x","верно","?")</f>
        <v>?</v>
      </c>
      <c r="O55" s="41" t="str">
        <f>IF(O54="1330","верно","?")</f>
        <v>?</v>
      </c>
      <c r="P55" s="77"/>
      <c r="Q55" s="77"/>
      <c r="R55" s="77"/>
      <c r="S55" s="77"/>
      <c r="T55" s="77"/>
      <c r="V55" s="77"/>
      <c r="W55" s="77"/>
      <c r="X55" s="77"/>
      <c r="Y55" s="77"/>
      <c r="Z55" s="77"/>
      <c r="AA55" s="20"/>
      <c r="AB55" s="95"/>
      <c r="AC55" s="187"/>
      <c r="AD55" s="187"/>
      <c r="AE55" s="187"/>
    </row>
    <row r="56" spans="3:31" s="26" customFormat="1" ht="25.5">
      <c r="C56" s="215"/>
      <c r="G56" s="311"/>
      <c r="H56" s="312"/>
      <c r="I56" s="312"/>
      <c r="J56" s="312"/>
      <c r="K56" s="312"/>
      <c r="L56" s="218" t="s">
        <v>284</v>
      </c>
      <c r="M56" s="260">
        <f>M54</f>
        <v>0</v>
      </c>
      <c r="N56" s="221" t="s">
        <v>11</v>
      </c>
      <c r="O56" s="254"/>
      <c r="P56" s="77"/>
      <c r="Q56" s="77"/>
      <c r="R56" s="77"/>
      <c r="S56" s="77"/>
      <c r="T56" s="77"/>
      <c r="V56" s="77"/>
      <c r="W56" s="77"/>
      <c r="X56" s="77"/>
      <c r="Y56" s="77"/>
      <c r="Z56" s="77"/>
      <c r="AA56" s="20"/>
      <c r="AB56" s="95"/>
      <c r="AC56" s="187"/>
      <c r="AD56" s="187"/>
      <c r="AE56" s="187"/>
    </row>
    <row r="57" spans="3:31" s="1" customFormat="1" ht="28.5">
      <c r="C57" s="30"/>
      <c r="I57" s="180" t="str">
        <f>IF(G56="266/15","верно","число в виде неправильной дроби со знаком /")</f>
        <v>число в виде неправильной дроби со знаком /</v>
      </c>
      <c r="L57" s="26"/>
      <c r="M57" s="259"/>
      <c r="N57" s="26"/>
      <c r="O57" s="41" t="str">
        <f>IF(O56="1330","верно","?")</f>
        <v>?</v>
      </c>
      <c r="P57" s="77"/>
      <c r="Q57" s="61"/>
      <c r="R57" s="61"/>
      <c r="S57" s="61"/>
      <c r="T57" s="61"/>
      <c r="V57" s="61"/>
      <c r="W57" s="61"/>
      <c r="X57" s="61"/>
      <c r="Y57" s="61"/>
      <c r="Z57" s="61"/>
      <c r="AA57" s="58"/>
      <c r="AB57" s="239"/>
      <c r="AC57" s="200"/>
      <c r="AD57" s="200"/>
      <c r="AE57" s="200"/>
    </row>
    <row r="58" spans="3:31" s="1" customFormat="1" ht="28.5">
      <c r="C58" s="30"/>
      <c r="M58" s="260">
        <f>M56</f>
        <v>0</v>
      </c>
      <c r="N58" s="221" t="s">
        <v>11</v>
      </c>
      <c r="O58" s="254"/>
      <c r="P58" s="61"/>
      <c r="Q58" s="61"/>
      <c r="R58" s="61"/>
      <c r="S58" s="61"/>
      <c r="T58" s="61"/>
      <c r="V58" s="61"/>
      <c r="W58" s="61"/>
      <c r="X58" s="61"/>
      <c r="Y58" s="61"/>
      <c r="Z58" s="61"/>
      <c r="AA58" s="58"/>
      <c r="AB58" s="239"/>
      <c r="AC58" s="200"/>
      <c r="AD58" s="200"/>
      <c r="AE58" s="200"/>
    </row>
    <row r="59" spans="3:31" s="1" customFormat="1" ht="28.5">
      <c r="C59" s="30"/>
      <c r="M59" s="259" t="str">
        <f>IF(M58=M56,"при правильном решении заполняется автоматически"," ")</f>
        <v>при правильном решении заполняется автоматически</v>
      </c>
      <c r="N59" s="26"/>
      <c r="O59" s="41" t="str">
        <f>IF(O58="75","верно","?")</f>
        <v>?</v>
      </c>
      <c r="P59" s="61"/>
      <c r="Q59" s="61"/>
      <c r="R59" s="61"/>
      <c r="S59" s="61"/>
      <c r="T59" s="61"/>
      <c r="V59" s="61"/>
      <c r="W59" s="61"/>
      <c r="X59" s="61"/>
      <c r="Y59" s="61"/>
      <c r="Z59" s="61"/>
      <c r="AA59" s="58"/>
      <c r="AB59" s="239"/>
      <c r="AC59" s="200"/>
      <c r="AD59" s="200"/>
      <c r="AE59" s="200"/>
    </row>
    <row r="60" spans="2:31" s="1" customFormat="1" ht="18.75">
      <c r="B60" s="256" t="s">
        <v>262</v>
      </c>
      <c r="C60" s="215" t="s">
        <v>285</v>
      </c>
      <c r="D60" s="26"/>
      <c r="E60" s="26"/>
      <c r="F60" s="26"/>
      <c r="G60" s="26"/>
      <c r="H60" s="26"/>
      <c r="I60" s="26"/>
      <c r="J60" s="26"/>
      <c r="K60" s="26"/>
      <c r="P60" s="61"/>
      <c r="Q60" s="61"/>
      <c r="R60" s="61"/>
      <c r="S60" s="61"/>
      <c r="T60" s="61"/>
      <c r="V60" s="61"/>
      <c r="W60" s="61"/>
      <c r="X60" s="61"/>
      <c r="Y60" s="61"/>
      <c r="Z60" s="61"/>
      <c r="AA60" s="58"/>
      <c r="AB60" s="239"/>
      <c r="AC60" s="200"/>
      <c r="AD60" s="200"/>
      <c r="AE60" s="200"/>
    </row>
    <row r="61" spans="3:31" s="1" customFormat="1" ht="18.75">
      <c r="C61" s="215"/>
      <c r="D61" s="26"/>
      <c r="E61" s="26"/>
      <c r="F61" s="26"/>
      <c r="G61" s="26"/>
      <c r="H61" s="26"/>
      <c r="I61" s="26"/>
      <c r="J61" s="26"/>
      <c r="K61" s="26"/>
      <c r="P61" s="61"/>
      <c r="Q61" s="61"/>
      <c r="R61" s="61"/>
      <c r="S61" s="61"/>
      <c r="T61" s="61"/>
      <c r="V61" s="61"/>
      <c r="W61" s="61"/>
      <c r="X61" s="61"/>
      <c r="Y61" s="61"/>
      <c r="Z61" s="61"/>
      <c r="AA61" s="58"/>
      <c r="AB61" s="239"/>
      <c r="AC61" s="200"/>
      <c r="AD61" s="200"/>
      <c r="AE61" s="200"/>
    </row>
    <row r="62" spans="3:31" s="1" customFormat="1" ht="25.5">
      <c r="C62" s="257" t="s">
        <v>286</v>
      </c>
      <c r="D62" s="255">
        <f>F46</f>
        <v>0</v>
      </c>
      <c r="E62" s="261" t="s">
        <v>56</v>
      </c>
      <c r="F62" s="254"/>
      <c r="G62" s="218" t="s">
        <v>11</v>
      </c>
      <c r="H62" s="254"/>
      <c r="J62" s="26"/>
      <c r="K62" s="26"/>
      <c r="P62" s="61"/>
      <c r="Q62" s="61"/>
      <c r="R62" s="61"/>
      <c r="S62" s="61"/>
      <c r="T62" s="61"/>
      <c r="V62" s="61"/>
      <c r="W62" s="61"/>
      <c r="X62" s="61"/>
      <c r="Y62" s="61"/>
      <c r="Z62" s="61"/>
      <c r="AA62" s="58"/>
      <c r="AB62" s="239"/>
      <c r="AC62" s="200"/>
      <c r="AD62" s="200"/>
      <c r="AE62" s="200"/>
    </row>
    <row r="63" spans="3:31" s="1" customFormat="1" ht="28.5">
      <c r="C63" s="211"/>
      <c r="D63" s="259" t="str">
        <f>IF(D62=F46,"при правильном решении заполняется автоматически"," ")</f>
        <v>при правильном решении заполняется автоматически</v>
      </c>
      <c r="E63" s="41"/>
      <c r="F63" s="43" t="str">
        <f>IF(F62="75","верно","?")</f>
        <v>?</v>
      </c>
      <c r="G63" s="26"/>
      <c r="H63" s="43" t="str">
        <f>IF(H62="475","верно","?")</f>
        <v>?</v>
      </c>
      <c r="J63" s="26"/>
      <c r="K63" s="26"/>
      <c r="P63" s="61"/>
      <c r="Q63" s="61"/>
      <c r="R63" s="61"/>
      <c r="S63" s="61"/>
      <c r="T63" s="61"/>
      <c r="V63" s="61"/>
      <c r="W63" s="61"/>
      <c r="X63" s="61"/>
      <c r="Y63" s="61"/>
      <c r="Z63" s="61"/>
      <c r="AA63" s="58"/>
      <c r="AB63" s="239"/>
      <c r="AC63" s="200"/>
      <c r="AD63" s="200"/>
      <c r="AE63" s="200"/>
    </row>
    <row r="64" spans="3:31" s="1" customFormat="1" ht="25.5">
      <c r="C64" s="257" t="s">
        <v>287</v>
      </c>
      <c r="D64" s="255">
        <f>F48</f>
        <v>0</v>
      </c>
      <c r="E64" s="261" t="s">
        <v>56</v>
      </c>
      <c r="F64" s="254"/>
      <c r="G64" s="218" t="s">
        <v>11</v>
      </c>
      <c r="H64" s="254"/>
      <c r="J64" s="26"/>
      <c r="K64" s="26"/>
      <c r="P64" s="61"/>
      <c r="Q64" s="61"/>
      <c r="R64" s="61"/>
      <c r="S64" s="61"/>
      <c r="T64" s="61"/>
      <c r="V64" s="61"/>
      <c r="W64" s="61"/>
      <c r="X64" s="61"/>
      <c r="Y64" s="61"/>
      <c r="Z64" s="61"/>
      <c r="AA64" s="58"/>
      <c r="AB64" s="239"/>
      <c r="AC64" s="200"/>
      <c r="AD64" s="200"/>
      <c r="AE64" s="200"/>
    </row>
    <row r="65" spans="3:31" s="1" customFormat="1" ht="28.5">
      <c r="C65" s="211"/>
      <c r="D65" s="259" t="str">
        <f>IF(D64=F48,"при правильном решении заполняется автоматически"," ")</f>
        <v>при правильном решении заполняется автоматически</v>
      </c>
      <c r="E65" s="41"/>
      <c r="F65" s="43" t="str">
        <f>IF(F64="75","верно","?")</f>
        <v>?</v>
      </c>
      <c r="G65" s="26"/>
      <c r="H65" s="43" t="str">
        <f>IF(H64="480","верно","?")</f>
        <v>?</v>
      </c>
      <c r="J65" s="26"/>
      <c r="K65" s="26"/>
      <c r="P65" s="61"/>
      <c r="Q65" s="61"/>
      <c r="R65" s="61"/>
      <c r="S65" s="61"/>
      <c r="T65" s="61"/>
      <c r="V65" s="61"/>
      <c r="W65" s="61"/>
      <c r="X65" s="61"/>
      <c r="Y65" s="61"/>
      <c r="Z65" s="61"/>
      <c r="AA65" s="58"/>
      <c r="AB65" s="239"/>
      <c r="AC65" s="200"/>
      <c r="AD65" s="200"/>
      <c r="AE65" s="200"/>
    </row>
    <row r="66" spans="3:31" s="1" customFormat="1" ht="25.5">
      <c r="C66" s="257" t="s">
        <v>288</v>
      </c>
      <c r="D66" s="255">
        <f>F50</f>
        <v>0</v>
      </c>
      <c r="E66" s="261" t="s">
        <v>56</v>
      </c>
      <c r="F66" s="254"/>
      <c r="G66" s="218" t="s">
        <v>11</v>
      </c>
      <c r="H66" s="254"/>
      <c r="J66" s="26"/>
      <c r="K66" s="26"/>
      <c r="P66" s="61"/>
      <c r="Q66" s="61"/>
      <c r="R66" s="61"/>
      <c r="S66" s="61"/>
      <c r="T66" s="61"/>
      <c r="V66" s="61"/>
      <c r="W66" s="61"/>
      <c r="X66" s="61"/>
      <c r="Y66" s="61"/>
      <c r="Z66" s="61"/>
      <c r="AA66" s="58"/>
      <c r="AB66" s="239"/>
      <c r="AC66" s="200"/>
      <c r="AD66" s="200"/>
      <c r="AE66" s="200"/>
    </row>
    <row r="67" spans="3:31" s="1" customFormat="1" ht="28.5">
      <c r="C67" s="30"/>
      <c r="D67" s="259" t="str">
        <f>IF(D66=F50,"при правильном решении заполняется автоматически"," ")</f>
        <v>при правильном решении заполняется автоматически</v>
      </c>
      <c r="E67" s="41"/>
      <c r="F67" s="43" t="str">
        <f>IF(F66="75","верно","?")</f>
        <v>?</v>
      </c>
      <c r="G67" s="26"/>
      <c r="H67" s="43" t="str">
        <f>IF(H66="375","верно","?")</f>
        <v>?</v>
      </c>
      <c r="P67" s="61"/>
      <c r="Q67" s="61"/>
      <c r="R67" s="61"/>
      <c r="S67" s="61"/>
      <c r="T67" s="61"/>
      <c r="V67" s="61"/>
      <c r="W67" s="61"/>
      <c r="X67" s="61"/>
      <c r="Y67" s="61"/>
      <c r="Z67" s="61"/>
      <c r="AA67" s="58"/>
      <c r="AB67" s="239"/>
      <c r="AC67" s="200"/>
      <c r="AD67" s="200"/>
      <c r="AE67" s="200"/>
    </row>
    <row r="68" spans="1:37" ht="31.5">
      <c r="A68" s="1"/>
      <c r="B68" s="91" t="s">
        <v>38</v>
      </c>
      <c r="C68" s="1"/>
      <c r="D68" s="1"/>
      <c r="E68" s="253">
        <f>H62</f>
        <v>0</v>
      </c>
      <c r="F68" s="258" t="s">
        <v>290</v>
      </c>
      <c r="G68" s="253">
        <f>H64</f>
        <v>0</v>
      </c>
      <c r="H68" s="258" t="s">
        <v>290</v>
      </c>
      <c r="I68" s="253">
        <f>H66</f>
        <v>0</v>
      </c>
      <c r="J68" s="258" t="s">
        <v>291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3:15" s="77" customFormat="1" ht="18.75">
      <c r="C69" s="78"/>
      <c r="E69" s="262" t="str">
        <f>IF(E68=H62,"при правильном решении заполняется автоматически"," ")</f>
        <v>при правильном решении заполняется автоматически</v>
      </c>
      <c r="H69" s="97"/>
      <c r="L69" s="78"/>
      <c r="O69" s="20"/>
    </row>
    <row r="70" spans="1:37" ht="15.75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2:13" s="1" customFormat="1" ht="29.25" thickBot="1">
      <c r="B71" s="8">
        <f>COUNTIF(B1:AU70,"верно")</f>
        <v>0</v>
      </c>
      <c r="C71" s="9" t="s">
        <v>0</v>
      </c>
      <c r="D71" s="10"/>
      <c r="H71" s="11"/>
      <c r="I71" s="13"/>
      <c r="J71" s="101"/>
      <c r="K71" s="99"/>
      <c r="L71" s="11"/>
      <c r="M71" s="11"/>
    </row>
    <row r="72" spans="2:13" s="1" customFormat="1" ht="29.25" thickBot="1">
      <c r="B72" s="8">
        <v>44</v>
      </c>
      <c r="C72" s="9" t="s">
        <v>1</v>
      </c>
      <c r="D72" s="10"/>
      <c r="H72" s="11"/>
      <c r="I72" s="10"/>
      <c r="J72" s="10"/>
      <c r="K72" s="10"/>
      <c r="L72" s="11"/>
      <c r="M72" s="11"/>
    </row>
    <row r="73" spans="2:13" s="1" customFormat="1" ht="29.25" thickBot="1">
      <c r="B73" s="12">
        <f>(B71+J71)/B72</f>
        <v>0</v>
      </c>
      <c r="C73" s="9" t="s">
        <v>2</v>
      </c>
      <c r="D73" s="10"/>
      <c r="H73" s="11"/>
      <c r="I73" s="10"/>
      <c r="J73" s="10"/>
      <c r="K73" s="10"/>
      <c r="L73" s="11"/>
      <c r="M73" s="11"/>
    </row>
    <row r="74" spans="1:37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24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</sheetData>
  <sheetProtection sheet="1"/>
  <mergeCells count="4">
    <mergeCell ref="G35:I35"/>
    <mergeCell ref="G56:K56"/>
    <mergeCell ref="L38:P41"/>
    <mergeCell ref="M35:N35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18"/>
  <sheetViews>
    <sheetView showGridLines="0" zoomScale="90" zoomScaleNormal="90" zoomScalePageLayoutView="0" workbookViewId="0" topLeftCell="A1">
      <selection activeCell="J18" sqref="J18"/>
    </sheetView>
  </sheetViews>
  <sheetFormatPr defaultColWidth="9.140625" defaultRowHeight="15"/>
  <cols>
    <col min="1" max="1" width="11.421875" style="0" customWidth="1"/>
    <col min="2" max="2" width="12.00390625" style="0" customWidth="1"/>
    <col min="3" max="3" width="26.140625" style="0" customWidth="1"/>
    <col min="4" max="4" width="13.8515625" style="0" customWidth="1"/>
    <col min="5" max="5" width="5.57421875" style="0" customWidth="1"/>
    <col min="6" max="6" width="25.140625" style="0" customWidth="1"/>
    <col min="7" max="7" width="14.00390625" style="0" customWidth="1"/>
    <col min="8" max="8" width="14.8515625" style="0" customWidth="1"/>
    <col min="9" max="9" width="3.140625" style="0" customWidth="1"/>
    <col min="10" max="10" width="5.28125" style="0" customWidth="1"/>
    <col min="12" max="12" width="8.7109375" style="0" customWidth="1"/>
    <col min="13" max="13" width="5.57421875" style="0" customWidth="1"/>
    <col min="14" max="14" width="6.8515625" style="0" customWidth="1"/>
    <col min="15" max="15" width="6.28125" style="0" customWidth="1"/>
    <col min="16" max="16" width="6.00390625" style="0" customWidth="1"/>
    <col min="17" max="17" width="5.28125" style="0" customWidth="1"/>
    <col min="18" max="18" width="5.140625" style="0" customWidth="1"/>
    <col min="19" max="19" width="4.140625" style="0" customWidth="1"/>
    <col min="20" max="20" width="11.00390625" style="0" customWidth="1"/>
    <col min="21" max="21" width="4.7109375" style="0" customWidth="1"/>
    <col min="22" max="22" width="11.28125" style="0" customWidth="1"/>
    <col min="23" max="23" width="6.421875" style="0" customWidth="1"/>
    <col min="24" max="25" width="6.140625" style="0" customWidth="1"/>
    <col min="26" max="26" width="4.57421875" style="0" customWidth="1"/>
    <col min="27" max="27" width="7.57421875" style="0" customWidth="1"/>
    <col min="28" max="28" width="7.140625" style="0" customWidth="1"/>
    <col min="29" max="29" width="9.421875" style="0" customWidth="1"/>
    <col min="30" max="30" width="6.8515625" style="0" customWidth="1"/>
    <col min="31" max="32" width="6.140625" style="0" customWidth="1"/>
    <col min="33" max="33" width="5.00390625" style="0" bestFit="1" customWidth="1"/>
    <col min="34" max="34" width="6.140625" style="0" customWidth="1"/>
    <col min="35" max="35" width="5.8515625" style="0" customWidth="1"/>
    <col min="36" max="36" width="6.28125" style="0" bestFit="1" customWidth="1"/>
  </cols>
  <sheetData>
    <row r="1" spans="1:4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6" spans="1:45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8.75">
      <c r="A7" s="1"/>
      <c r="B7" s="1"/>
      <c r="C7" s="1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s="16" customFormat="1" ht="31.5">
      <c r="A9" s="23"/>
      <c r="B9" s="102" t="str">
        <f>ТИТУЛ!B5</f>
        <v>Ф.И.</v>
      </c>
      <c r="C9" s="84"/>
      <c r="D9" s="84"/>
      <c r="E9" s="84"/>
      <c r="F9" s="264" t="str">
        <f>ТИТУЛ!H5</f>
        <v>дата</v>
      </c>
      <c r="G9" s="86"/>
      <c r="H9" s="268">
        <f>ТИТУЛ!H7</f>
        <v>2</v>
      </c>
      <c r="I9" s="13"/>
      <c r="J9" s="269" t="s">
        <v>294</v>
      </c>
      <c r="K9" s="13"/>
      <c r="L9" s="23"/>
      <c r="M9" s="81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</row>
    <row r="10" spans="1:45" ht="15.7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1" ht="26.25">
      <c r="A11" s="113" t="s">
        <v>208</v>
      </c>
      <c r="B11" s="114" t="s">
        <v>209</v>
      </c>
      <c r="C11" s="110" t="s">
        <v>41</v>
      </c>
      <c r="D11" s="105">
        <f>'Задания 1-2'!B42</f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" ht="26.25">
      <c r="A12" s="115" t="s">
        <v>210</v>
      </c>
      <c r="B12" s="116" t="s">
        <v>211</v>
      </c>
      <c r="C12" s="111" t="s">
        <v>42</v>
      </c>
      <c r="D12" s="106">
        <f>'Задания 3-4'!B109</f>
        <v>0</v>
      </c>
    </row>
    <row r="13" spans="1:4" ht="26.25">
      <c r="A13" s="115" t="s">
        <v>212</v>
      </c>
      <c r="B13" s="116" t="s">
        <v>213</v>
      </c>
      <c r="C13" s="111" t="s">
        <v>43</v>
      </c>
      <c r="D13" s="106">
        <f>'Задания 5-6'!B80</f>
        <v>0</v>
      </c>
    </row>
    <row r="14" spans="1:7" ht="26.25">
      <c r="A14" s="115" t="s">
        <v>214</v>
      </c>
      <c r="B14" s="116" t="s">
        <v>215</v>
      </c>
      <c r="C14" s="111" t="s">
        <v>44</v>
      </c>
      <c r="D14" s="106">
        <f>'Задания 7-8'!B88</f>
        <v>0</v>
      </c>
      <c r="G14" s="103"/>
    </row>
    <row r="15" spans="1:4" ht="27" thickBot="1">
      <c r="A15" s="117" t="s">
        <v>250</v>
      </c>
      <c r="B15" s="118" t="s">
        <v>268</v>
      </c>
      <c r="C15" s="112" t="s">
        <v>45</v>
      </c>
      <c r="D15" s="107">
        <f>'Задания 9-10'!B73</f>
        <v>0</v>
      </c>
    </row>
    <row r="16" ht="15">
      <c r="D16" s="104">
        <f>SUM(D11:D15)+IF(H9=1,100%,0%)</f>
        <v>0</v>
      </c>
    </row>
    <row r="17" ht="15.75" thickBot="1"/>
    <row r="18" spans="3:4" ht="62.25" thickBot="1">
      <c r="C18" s="109" t="s">
        <v>46</v>
      </c>
      <c r="D18" s="108" t="str">
        <f>IF(D16&gt;490%,"5",IF(D16&gt;374%,"4",IF(D16&gt;250%,"3","2")))</f>
        <v>2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Светочка</dc:creator>
  <cp:keywords/>
  <dc:description/>
  <cp:lastModifiedBy>y550p</cp:lastModifiedBy>
  <dcterms:created xsi:type="dcterms:W3CDTF">2010-02-05T06:40:28Z</dcterms:created>
  <dcterms:modified xsi:type="dcterms:W3CDTF">2011-01-04T16:05:09Z</dcterms:modified>
  <cp:category/>
  <cp:version/>
  <cp:contentType/>
  <cp:contentStatus/>
</cp:coreProperties>
</file>