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5"/>
  </bookViews>
  <sheets>
    <sheet name="Лист1" sheetId="1" r:id="rId1"/>
    <sheet name="Лист2" sheetId="2" r:id="rId2"/>
    <sheet name="Лист3" sheetId="3" r:id="rId3"/>
    <sheet name="Лист4" sheetId="4" r:id="rId4"/>
    <sheet name="1-ПКС" sheetId="5" r:id="rId5"/>
    <sheet name="1 -ПКС ит" sheetId="6" r:id="rId6"/>
  </sheets>
  <definedNames>
    <definedName name="_xlnm.Print_Area" localSheetId="5">'1 -ПКС ит'!$A$1:$AD$117</definedName>
    <definedName name="_xlnm.Print_Area" localSheetId="4">'1-ПКС'!$A$1:$AD$306</definedName>
    <definedName name="_xlnm.Print_Area" localSheetId="0">'Лист1'!$A$1:$S$76</definedName>
    <definedName name="_xlnm.Print_Area" localSheetId="1">'Лист2'!$A$1:$AA$77</definedName>
    <definedName name="_xlnm.Print_Area" localSheetId="2">'Лист3'!$A$1:$AA$77</definedName>
    <definedName name="_xlnm.Print_Area" localSheetId="3">'Лист4'!$A$1:$AA$135</definedName>
  </definedNames>
  <calcPr fullCalcOnLoad="1"/>
</workbook>
</file>

<file path=xl/sharedStrings.xml><?xml version="1.0" encoding="utf-8"?>
<sst xmlns="http://schemas.openxmlformats.org/spreadsheetml/2006/main" count="422" uniqueCount="164">
  <si>
    <t>ФИО</t>
  </si>
  <si>
    <t>Сидоров М.И.</t>
  </si>
  <si>
    <t>Иванов А.М.</t>
  </si>
  <si>
    <t>Петров И.К.</t>
  </si>
  <si>
    <t>У1</t>
  </si>
  <si>
    <t>У2</t>
  </si>
  <si>
    <t>У3</t>
  </si>
  <si>
    <t>У4</t>
  </si>
  <si>
    <t>З1</t>
  </si>
  <si>
    <t>З2</t>
  </si>
  <si>
    <t>З3</t>
  </si>
  <si>
    <t>Малышев М.А.</t>
  </si>
  <si>
    <t>сумма</t>
  </si>
  <si>
    <t>%</t>
  </si>
  <si>
    <t>Смирнов Г.А.</t>
  </si>
  <si>
    <t>коэффициент выполнения</t>
  </si>
  <si>
    <t>оценка</t>
  </si>
  <si>
    <t>Аттестационный лист</t>
  </si>
  <si>
    <t>1 семестр 2012 – 2013 учебного года</t>
  </si>
  <si>
    <t>Дата проведения экзамена     «                 »  декабря 2012 года</t>
  </si>
  <si>
    <t>Дата предоставления результатов экзамена зав. отделением  «         »  декабря 2012 года</t>
  </si>
  <si>
    <t>Количество студентов в группе _________</t>
  </si>
  <si>
    <t>Количество студентов, допущенных к  экзамену ________</t>
  </si>
  <si>
    <t>Количество выполнявших экзаменационное задание _________</t>
  </si>
  <si>
    <t>Член экзаменационной комиссии  ________________________  /  ____________________  /</t>
  </si>
  <si>
    <t>1 курс</t>
  </si>
  <si>
    <t>фамилия</t>
  </si>
  <si>
    <t>У8</t>
  </si>
  <si>
    <t>У9</t>
  </si>
  <si>
    <t>У10</t>
  </si>
  <si>
    <t>У11</t>
  </si>
  <si>
    <t>У12</t>
  </si>
  <si>
    <t>У13</t>
  </si>
  <si>
    <t>У25</t>
  </si>
  <si>
    <t>У26</t>
  </si>
  <si>
    <t>З4</t>
  </si>
  <si>
    <t>З12</t>
  </si>
  <si>
    <t>З14</t>
  </si>
  <si>
    <t>усвоено умений и навыков</t>
  </si>
  <si>
    <t>оценка выполнения</t>
  </si>
  <si>
    <t>1(1)</t>
  </si>
  <si>
    <t>2(1)</t>
  </si>
  <si>
    <t>10(2)</t>
  </si>
  <si>
    <t>7(1)</t>
  </si>
  <si>
    <t>10(1)</t>
  </si>
  <si>
    <t>2(2)</t>
  </si>
  <si>
    <t>5(2)</t>
  </si>
  <si>
    <t>3(3)</t>
  </si>
  <si>
    <t>4(3)</t>
  </si>
  <si>
    <t>4(1)</t>
  </si>
  <si>
    <t>2(3)</t>
  </si>
  <si>
    <t>1(2)</t>
  </si>
  <si>
    <t>3(2)</t>
  </si>
  <si>
    <t>5(1)</t>
  </si>
  <si>
    <t>8(2)</t>
  </si>
  <si>
    <t>9(2)</t>
  </si>
  <si>
    <t>1(3)</t>
  </si>
  <si>
    <t>3(1)</t>
  </si>
  <si>
    <t>6(1)</t>
  </si>
  <si>
    <t>9(1)</t>
  </si>
  <si>
    <t>4(2)</t>
  </si>
  <si>
    <t>6(2)</t>
  </si>
  <si>
    <t>8(1)</t>
  </si>
  <si>
    <t>7(2)</t>
  </si>
  <si>
    <t>коэффициент</t>
  </si>
  <si>
    <t>Гистограмма распределения результатов педагогических измерений</t>
  </si>
  <si>
    <t>0-69 "2"</t>
  </si>
  <si>
    <t>70-79 "3"</t>
  </si>
  <si>
    <t>80-89 "4"</t>
  </si>
  <si>
    <t>90-100 "5"</t>
  </si>
  <si>
    <t>Карта коэффициентов решаемости заданий</t>
  </si>
  <si>
    <t>1 часть</t>
  </si>
  <si>
    <t>2 часть</t>
  </si>
  <si>
    <t>3 часть</t>
  </si>
  <si>
    <t>0-0,4</t>
  </si>
  <si>
    <t>0,4-0,7</t>
  </si>
  <si>
    <t>0,7-1</t>
  </si>
  <si>
    <t>карта коэффициентов освоения умений</t>
  </si>
  <si>
    <t>карта коэффициентов освоения умений и знаний</t>
  </si>
  <si>
    <t>2,3,4</t>
  </si>
  <si>
    <t>8, 10</t>
  </si>
  <si>
    <t>часть 1</t>
  </si>
  <si>
    <t>часть 2</t>
  </si>
  <si>
    <t>часть 3</t>
  </si>
  <si>
    <t>выполнено</t>
  </si>
  <si>
    <t>не выполнено</t>
  </si>
  <si>
    <t>частично</t>
  </si>
  <si>
    <t>∑</t>
  </si>
  <si>
    <t>уровень</t>
  </si>
  <si>
    <t>уровень обученности</t>
  </si>
  <si>
    <t>число студентов</t>
  </si>
  <si>
    <t>первый</t>
  </si>
  <si>
    <t>второй</t>
  </si>
  <si>
    <t>третий</t>
  </si>
  <si>
    <t>четвёртый</t>
  </si>
  <si>
    <t>ЧАСТЬ 1</t>
  </si>
  <si>
    <t>0-40</t>
  </si>
  <si>
    <t>40-60</t>
  </si>
  <si>
    <t>60-80</t>
  </si>
  <si>
    <t>80-100</t>
  </si>
  <si>
    <t>91-100</t>
  </si>
  <si>
    <t>81-90</t>
  </si>
  <si>
    <t>71-80</t>
  </si>
  <si>
    <t>61-70</t>
  </si>
  <si>
    <t>51-60</t>
  </si>
  <si>
    <t>41-50</t>
  </si>
  <si>
    <t>31-40</t>
  </si>
  <si>
    <t>21-30</t>
  </si>
  <si>
    <t>11-20</t>
  </si>
  <si>
    <t>0-10</t>
  </si>
  <si>
    <t>1 Вычисление значения выражения, содержащего корни -ой степени</t>
  </si>
  <si>
    <t>2 Вычисление значения выражения, содержащей степеньс рациональным показателем</t>
  </si>
  <si>
    <t>3 Вычисление значений логарифмических выражений</t>
  </si>
  <si>
    <t>4 Решение простейших тригонометрических уравнений</t>
  </si>
  <si>
    <t>5 Вычисление значений обратных тригонометрических функций</t>
  </si>
  <si>
    <t>6 Преобразование степенных выражений</t>
  </si>
  <si>
    <t>7 Решение простейших показательных уравнений</t>
  </si>
  <si>
    <t>8 Абсолютная и относительная погрешености</t>
  </si>
  <si>
    <t>9 Преобразование выражений, содержащих корни n -ой степени</t>
  </si>
  <si>
    <t>10 Решение неравенств методом интервалов</t>
  </si>
  <si>
    <t>ЧАСТЬ 2</t>
  </si>
  <si>
    <t>1 Преобразование выражение, содержащих корни n-ой степени</t>
  </si>
  <si>
    <t>2 Решение иррациональных уравнений</t>
  </si>
  <si>
    <t>3 Вычисление значений выражений, содержащих степени с дробным показателем</t>
  </si>
  <si>
    <t>4 Преобразование выражений, содержащих корни n-ой степени</t>
  </si>
  <si>
    <t>5 Решение показательных неравенств</t>
  </si>
  <si>
    <t>6 Вычисление значений логарифмических выражений</t>
  </si>
  <si>
    <t>7 Грфики показательных и логарифмических функций</t>
  </si>
  <si>
    <t>8 Нахождение тригонометрических функций по одной из них</t>
  </si>
  <si>
    <t>9 Вычисление значений тригонометрических функций (чётность, нечётность, периодичность, формулы приведения)</t>
  </si>
  <si>
    <t>10 Запись приближённых чисел, погрешности</t>
  </si>
  <si>
    <t>ЧАСТЬ 3</t>
  </si>
  <si>
    <t>1 Графики тригонометрических функций</t>
  </si>
  <si>
    <t>2 Решение тригонометрических уравнений</t>
  </si>
  <si>
    <t>3 Решение логарифмических неравенств</t>
  </si>
  <si>
    <t>4 Решение показательных уравнений</t>
  </si>
  <si>
    <t>по результатам экзамена по дисциплине «Математика» в группе 1 – ПКС</t>
  </si>
  <si>
    <t>230115 Программирование в компьютерных системах</t>
  </si>
  <si>
    <t>А. Д.С.</t>
  </si>
  <si>
    <t>Б. А.А.</t>
  </si>
  <si>
    <t>В. А.Е.</t>
  </si>
  <si>
    <t>В. Д.А.</t>
  </si>
  <si>
    <t>В. Н.С.</t>
  </si>
  <si>
    <t>В. А.О.</t>
  </si>
  <si>
    <t>Г. Д.Н.</t>
  </si>
  <si>
    <t>Г. С.Н.</t>
  </si>
  <si>
    <t>Д. Е.В.</t>
  </si>
  <si>
    <t>Д. Т.А.</t>
  </si>
  <si>
    <t>Д. М.С.</t>
  </si>
  <si>
    <t>К. С.А.</t>
  </si>
  <si>
    <t>К. А.Д.</t>
  </si>
  <si>
    <t>К. К.И.</t>
  </si>
  <si>
    <t>М. П.П.</t>
  </si>
  <si>
    <t>П. С.А.</t>
  </si>
  <si>
    <t>Р. Н.А.</t>
  </si>
  <si>
    <t>Р. А.Ю.</t>
  </si>
  <si>
    <t>С. Д.С.</t>
  </si>
  <si>
    <t>С. И.С.</t>
  </si>
  <si>
    <t>С. А.Д.</t>
  </si>
  <si>
    <t>С. Г.И.</t>
  </si>
  <si>
    <t>С. И.М.</t>
  </si>
  <si>
    <t>Т. В.С.</t>
  </si>
  <si>
    <t>Ч. А.Д.</t>
  </si>
  <si>
    <t>Ш. А.А.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</si>
</sst>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34">
    <font>
      <sz val="10"/>
      <name val="Arial Cyr"/>
      <family val="0"/>
    </font>
    <font>
      <sz val="2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7.35"/>
      <color indexed="8"/>
      <name val="Arial Cyr"/>
      <family val="0"/>
    </font>
    <font>
      <sz val="8.75"/>
      <name val="Arial Cyr"/>
      <family val="0"/>
    </font>
    <font>
      <sz val="8.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9.75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22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9" fontId="0" fillId="0" borderId="10" xfId="57" applyBorder="1" applyAlignment="1">
      <alignment/>
    </xf>
    <xf numFmtId="0" fontId="0" fillId="0" borderId="10" xfId="0" applyBorder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22" borderId="10" xfId="0" applyFill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Fill="1" applyBorder="1" applyAlignment="1">
      <alignment/>
    </xf>
    <xf numFmtId="9" fontId="0" fillId="0" borderId="10" xfId="57" applyBorder="1" applyAlignment="1">
      <alignment/>
    </xf>
    <xf numFmtId="0" fontId="0" fillId="24" borderId="10" xfId="0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9" fontId="0" fillId="0" borderId="10" xfId="57" applyFont="1" applyBorder="1" applyAlignment="1">
      <alignment/>
    </xf>
    <xf numFmtId="9" fontId="0" fillId="0" borderId="10" xfId="57" applyFont="1" applyBorder="1" applyAlignment="1">
      <alignment/>
    </xf>
    <xf numFmtId="1" fontId="0" fillId="0" borderId="10" xfId="0" applyNumberFormat="1" applyBorder="1" applyAlignment="1">
      <alignment/>
    </xf>
    <xf numFmtId="9" fontId="0" fillId="0" borderId="0" xfId="57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2" borderId="10" xfId="0" applyFill="1" applyBorder="1" applyAlignment="1">
      <alignment horizontal="left"/>
    </xf>
    <xf numFmtId="9" fontId="0" fillId="0" borderId="0" xfId="57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10" xfId="57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30" fillId="7" borderId="1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30" fillId="25" borderId="10" xfId="0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0" xfId="0" applyFill="1" applyBorder="1" applyAlignment="1">
      <alignment/>
    </xf>
    <xf numFmtId="0" fontId="24" fillId="7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9" fontId="0" fillId="0" borderId="0" xfId="57" applyFont="1" applyFill="1" applyBorder="1" applyAlignment="1">
      <alignment/>
    </xf>
    <xf numFmtId="9" fontId="0" fillId="7" borderId="10" xfId="57" applyFill="1" applyBorder="1" applyAlignment="1">
      <alignment/>
    </xf>
    <xf numFmtId="9" fontId="0" fillId="7" borderId="10" xfId="0" applyNumberFormat="1" applyFill="1" applyBorder="1" applyAlignment="1">
      <alignment/>
    </xf>
    <xf numFmtId="1" fontId="31" fillId="0" borderId="10" xfId="0" applyNumberFormat="1" applyFont="1" applyFill="1" applyBorder="1" applyAlignment="1">
      <alignment horizontal="center"/>
    </xf>
    <xf numFmtId="1" fontId="0" fillId="0" borderId="0" xfId="57" applyNumberFormat="1" applyFont="1" applyFill="1" applyBorder="1" applyAlignment="1">
      <alignment/>
    </xf>
    <xf numFmtId="168" fontId="0" fillId="7" borderId="10" xfId="0" applyNumberFormat="1" applyFill="1" applyBorder="1" applyAlignment="1">
      <alignment/>
    </xf>
    <xf numFmtId="168" fontId="0" fillId="0" borderId="0" xfId="57" applyNumberFormat="1" applyFon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9" fontId="0" fillId="0" borderId="0" xfId="57" applyBorder="1" applyAlignment="1">
      <alignment/>
    </xf>
    <xf numFmtId="1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1" xfId="0" applyFill="1" applyBorder="1" applyAlignment="1">
      <alignment horizontal="center" wrapText="1"/>
    </xf>
    <xf numFmtId="0" fontId="0" fillId="22" borderId="16" xfId="0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14175"/>
          <c:w val="0.9767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Лист1!$A$62</c:f>
              <c:strCache>
                <c:ptCount val="1"/>
                <c:pt idx="0">
                  <c:v>карта коэффициентов освоения умений и знаний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Лист1!$A$64:$A$70</c:f>
              <c:strCache/>
            </c:strRef>
          </c:cat>
          <c:val>
            <c:numRef>
              <c:f>Лист1!$B$64:$B$70</c:f>
              <c:numCache/>
            </c:numRef>
          </c:val>
          <c:smooth val="0"/>
        </c:ser>
        <c:marker val="1"/>
        <c:axId val="33210648"/>
        <c:axId val="30460377"/>
      </c:line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0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125"/>
          <c:y val="0.13775"/>
          <c:w val="0.9777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Лист4!$A$63</c:f>
              <c:strCache>
                <c:ptCount val="1"/>
                <c:pt idx="0">
                  <c:v>карта коэффициентов освоения умений и знаний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Лист4!$A$65:$A$71</c:f>
              <c:strCache/>
            </c:strRef>
          </c:cat>
          <c:val>
            <c:numRef>
              <c:f>Лист4!$B$65:$B$71</c:f>
              <c:numCache/>
            </c:numRef>
          </c:val>
          <c:smooth val="0"/>
        </c:ser>
        <c:marker val="1"/>
        <c:axId val="52063602"/>
        <c:axId val="65919235"/>
      </c:line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425"/>
          <c:y val="0.16375"/>
          <c:w val="0.959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Лист4!$A$36</c:f>
              <c:strCache>
                <c:ptCount val="1"/>
                <c:pt idx="0">
                  <c:v>Карта коэффициентов решаемости заданий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Лист4!$A$38:$A$52</c:f>
              <c:numCache/>
            </c:numRef>
          </c:cat>
          <c:val>
            <c:numRef>
              <c:f>Лист4!$B$38:$B$52</c:f>
              <c:numCache/>
            </c:numRef>
          </c:val>
          <c:smooth val="0"/>
        </c:ser>
        <c:marker val="1"/>
        <c:axId val="56402204"/>
        <c:axId val="37857789"/>
      </c:line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575"/>
          <c:y val="0.27675"/>
          <c:w val="0.883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Лист4!$A$19</c:f>
              <c:strCache>
                <c:ptCount val="1"/>
                <c:pt idx="0">
                  <c:v>Гистограмма распределения результатов педагогических измерений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Лист4!$A$22:$A$25</c:f>
              <c:strCache/>
            </c:strRef>
          </c:cat>
          <c:val>
            <c:numRef>
              <c:f>Лист4!$C$22:$C$25</c:f>
              <c:numCache/>
            </c:numRef>
          </c:val>
        </c:ser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Лист4!$D$81</c:f>
              <c:strCache>
                <c:ptCount val="1"/>
                <c:pt idx="0">
                  <c:v>выполнено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Лист4!$B$82:$B$86</c:f>
              <c:numCache/>
            </c:numRef>
          </c:cat>
          <c:val>
            <c:numRef>
              <c:f>Лист4!$D$82:$D$86</c:f>
              <c:numCache/>
            </c:numRef>
          </c:val>
        </c:ser>
        <c:ser>
          <c:idx val="1"/>
          <c:order val="1"/>
          <c:tx>
            <c:strRef>
              <c:f>Лист4!$E$81</c:f>
              <c:strCache>
                <c:ptCount val="1"/>
                <c:pt idx="0">
                  <c:v>не выполнено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Лист4!$E$82:$E$86</c:f>
              <c:numCache/>
            </c:numRef>
          </c:val>
        </c:ser>
        <c:overlap val="100"/>
        <c:axId val="16585168"/>
        <c:axId val="15048785"/>
      </c:bar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48785"/>
        <c:crosses val="autoZero"/>
        <c:auto val="1"/>
        <c:lblOffset val="100"/>
        <c:noMultiLvlLbl val="0"/>
      </c:catAx>
      <c:valAx>
        <c:axId val="15048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85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Лист4!$S$81</c:f>
              <c:strCache>
                <c:ptCount val="1"/>
                <c:pt idx="0">
                  <c:v>не выполнено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Лист4!$O$82:$O$86</c:f>
              <c:numCache/>
            </c:numRef>
          </c:cat>
          <c:val>
            <c:numRef>
              <c:f>Лист4!$S$82:$S$86</c:f>
              <c:numCache/>
            </c:numRef>
          </c:val>
        </c:ser>
        <c:ser>
          <c:idx val="1"/>
          <c:order val="1"/>
          <c:tx>
            <c:strRef>
              <c:f>Лист4!$R$81</c:f>
              <c:strCache>
                <c:ptCount val="1"/>
                <c:pt idx="0">
                  <c:v>частично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Лист4!$R$82:$R$86</c:f>
              <c:numCache/>
            </c:numRef>
          </c:val>
        </c:ser>
        <c:ser>
          <c:idx val="2"/>
          <c:order val="2"/>
          <c:tx>
            <c:strRef>
              <c:f>Лист4!$Q$81</c:f>
              <c:strCache>
                <c:ptCount val="1"/>
                <c:pt idx="0">
                  <c:v>выполнено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Лист4!$Q$82:$Q$86</c:f>
              <c:numCache/>
            </c:numRef>
          </c:val>
        </c:ser>
        <c:overlap val="100"/>
        <c:axId val="1221338"/>
        <c:axId val="10992043"/>
      </c:bar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2043"/>
        <c:crosses val="autoZero"/>
        <c:auto val="1"/>
        <c:lblOffset val="100"/>
        <c:noMultiLvlLbl val="0"/>
      </c:catAx>
      <c:valAx>
        <c:axId val="10992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1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Лист4!$S$81</c:f>
              <c:strCache>
                <c:ptCount val="1"/>
                <c:pt idx="0">
                  <c:v>не выполнено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Лист4!$O$82:$O$86</c:f>
              <c:numCache/>
            </c:numRef>
          </c:cat>
          <c:val>
            <c:numRef>
              <c:f>Лист4!$S$82:$S$86</c:f>
              <c:numCache/>
            </c:numRef>
          </c:val>
        </c:ser>
        <c:ser>
          <c:idx val="1"/>
          <c:order val="1"/>
          <c:tx>
            <c:strRef>
              <c:f>Лист4!$R$81</c:f>
              <c:strCache>
                <c:ptCount val="1"/>
                <c:pt idx="0">
                  <c:v>частично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Лист4!$R$82:$R$86</c:f>
              <c:numCache/>
            </c:numRef>
          </c:val>
        </c:ser>
        <c:ser>
          <c:idx val="2"/>
          <c:order val="2"/>
          <c:tx>
            <c:strRef>
              <c:f>Лист4!$Q$81</c:f>
              <c:strCache>
                <c:ptCount val="1"/>
                <c:pt idx="0">
                  <c:v>выполнено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Лист4!$Q$82:$Q$86</c:f>
              <c:numCache/>
            </c:numRef>
          </c:val>
        </c:ser>
        <c:overlap val="100"/>
        <c:axId val="31819524"/>
        <c:axId val="17940261"/>
      </c:bar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40261"/>
        <c:crosses val="autoZero"/>
        <c:auto val="1"/>
        <c:lblOffset val="100"/>
        <c:noMultiLvlLbl val="0"/>
      </c:catAx>
      <c:valAx>
        <c:axId val="17940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19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'1-ПКС'!$A$40:$A$43</c:f>
              <c:strCache/>
            </c:strRef>
          </c:cat>
          <c:val>
            <c:numRef>
              <c:f>'1-ПКС'!$B$40:$B$43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'1-ПКС'!$A$66:$A$69</c:f>
              <c:strCache/>
            </c:strRef>
          </c:cat>
          <c:val>
            <c:numRef>
              <c:f>'1-ПКС'!$B$66:$B$69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'1-ПКС'!$A$90:$A$99</c:f>
              <c:strCache/>
            </c:strRef>
          </c:cat>
          <c:val>
            <c:numRef>
              <c:f>'1-ПКС'!$C$90:$C$99</c:f>
              <c:numCache/>
            </c:numRef>
          </c:val>
        </c:ser>
        <c:axId val="27244622"/>
        <c:axId val="43875007"/>
      </c:barChart>
      <c:catAx>
        <c:axId val="27244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244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'1-ПКС'!$D$115</c:f>
              <c:strCache>
                <c:ptCount val="1"/>
                <c:pt idx="0">
                  <c:v>не выполнено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'1-ПКС'!$D$116:$D$125</c:f>
              <c:numCache/>
            </c:numRef>
          </c:val>
        </c:ser>
        <c:ser>
          <c:idx val="1"/>
          <c:order val="1"/>
          <c:tx>
            <c:strRef>
              <c:f>'1-ПКС'!$C$115</c:f>
              <c:strCache>
                <c:ptCount val="1"/>
                <c:pt idx="0">
                  <c:v>выполнено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'1-ПКС'!$C$116:$C$125</c:f>
              <c:numCache/>
            </c:numRef>
          </c:val>
        </c:ser>
        <c:overlap val="100"/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30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55"/>
          <c:y val="0.16475"/>
          <c:w val="0.9567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Лист1!$A$35</c:f>
              <c:strCache>
                <c:ptCount val="1"/>
                <c:pt idx="0">
                  <c:v>Карта коэффициентов решаемости заданий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Лист1!$A$37:$A$51</c:f>
              <c:numCache/>
            </c:numRef>
          </c:cat>
          <c:val>
            <c:numRef>
              <c:f>Лист1!$B$37:$B$51</c:f>
              <c:numCache/>
            </c:numRef>
          </c:val>
          <c:smooth val="0"/>
        </c:ser>
        <c:marker val="1"/>
        <c:axId val="5707938"/>
        <c:axId val="51371443"/>
      </c:line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'1-ПКС'!$A$66:$A$69</c:f>
              <c:strCache/>
            </c:strRef>
          </c:cat>
          <c:val>
            <c:numRef>
              <c:f>'1-ПКС'!$B$150:$B$153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'1-ПКС'!$A$90:$A$99</c:f>
              <c:strCache/>
            </c:strRef>
          </c:cat>
          <c:val>
            <c:numRef>
              <c:f>'1-ПКС'!$C$174:$C$183</c:f>
              <c:numCache/>
            </c:numRef>
          </c:val>
        </c:ser>
        <c:axId val="41060930"/>
        <c:axId val="34004051"/>
      </c:barChart>
      <c:catAx>
        <c:axId val="41060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060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'1-ПКС'!$E$199</c:f>
              <c:strCache>
                <c:ptCount val="1"/>
                <c:pt idx="0">
                  <c:v>не выполнено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'1-ПКС'!$E$200:$E$209</c:f>
              <c:numCache/>
            </c:numRef>
          </c:val>
        </c:ser>
        <c:ser>
          <c:idx val="1"/>
          <c:order val="1"/>
          <c:tx>
            <c:strRef>
              <c:f>'1-ПКС'!$D$199</c:f>
              <c:strCache>
                <c:ptCount val="1"/>
                <c:pt idx="0">
                  <c:v>частично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'1-ПКС'!$D$200:$D$209</c:f>
              <c:numCache/>
            </c:numRef>
          </c:val>
        </c:ser>
        <c:ser>
          <c:idx val="2"/>
          <c:order val="2"/>
          <c:tx>
            <c:strRef>
              <c:f>'1-ПКС'!$C$199</c:f>
              <c:strCache>
                <c:ptCount val="1"/>
                <c:pt idx="0">
                  <c:v>выполнено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'1-ПКС'!$C$200:$C$209</c:f>
              <c:numCache/>
            </c:numRef>
          </c:val>
        </c:ser>
        <c:overlap val="100"/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01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'1-ПКС'!$A$150:$A$153</c:f>
              <c:strCache/>
            </c:strRef>
          </c:cat>
          <c:val>
            <c:numRef>
              <c:f>'1-ПКС'!$B$232:$B$235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'1-ПКС'!$A$90:$A$99</c:f>
              <c:strCache/>
            </c:strRef>
          </c:cat>
          <c:val>
            <c:numRef>
              <c:f>'1-ПКС'!$C$256:$C$265</c:f>
              <c:numCache/>
            </c:numRef>
          </c:val>
        </c:ser>
        <c:axId val="25782454"/>
        <c:axId val="30715495"/>
      </c:barChart>
      <c:catAx>
        <c:axId val="25782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15495"/>
        <c:crosses val="autoZero"/>
        <c:auto val="1"/>
        <c:lblOffset val="100"/>
        <c:noMultiLvlLbl val="0"/>
      </c:catAx>
      <c:valAx>
        <c:axId val="307154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782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'1-ПКС'!$E$281</c:f>
              <c:strCache>
                <c:ptCount val="1"/>
                <c:pt idx="0">
                  <c:v>не выполнено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'1-ПКС'!$E$282:$E$285</c:f>
              <c:numCache/>
            </c:numRef>
          </c:val>
        </c:ser>
        <c:ser>
          <c:idx val="0"/>
          <c:order val="1"/>
          <c:tx>
            <c:strRef>
              <c:f>'1-ПКС'!$D$281</c:f>
              <c:strCache>
                <c:ptCount val="1"/>
                <c:pt idx="0">
                  <c:v>частично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'1-ПКС'!$D$282:$D$285</c:f>
              <c:numCache/>
            </c:numRef>
          </c:val>
        </c:ser>
        <c:ser>
          <c:idx val="1"/>
          <c:order val="2"/>
          <c:tx>
            <c:strRef>
              <c:f>'1-ПКС'!$C$281</c:f>
              <c:strCache>
                <c:ptCount val="1"/>
                <c:pt idx="0">
                  <c:v>выполнено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'1-ПКС'!$C$282:$C$285</c:f>
              <c:numCache/>
            </c:numRef>
          </c:val>
        </c:ser>
        <c:overlap val="100"/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425"/>
          <c:w val="0.97775"/>
          <c:h val="0.90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'1 -ПКС ит'!$B$105:$B$116</c:f>
              <c:strCache/>
            </c:strRef>
          </c:cat>
          <c:val>
            <c:numRef>
              <c:f>'1 -ПКС ит'!$C$105:$C$116</c:f>
              <c:numCache/>
            </c:numRef>
          </c:val>
          <c:smooth val="0"/>
        </c:ser>
        <c:marker val="1"/>
        <c:axId val="44344234"/>
        <c:axId val="63553787"/>
      </c:line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4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375"/>
          <c:w val="0.95875"/>
          <c:h val="0.9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'1 -ПКС ит'!$C$73:$C$96</c:f>
              <c:numCache/>
            </c:numRef>
          </c:cat>
          <c:val>
            <c:numRef>
              <c:f>'1 -ПКС ит'!$D$73:$D$96</c:f>
              <c:numCache/>
            </c:numRef>
          </c:val>
          <c:smooth val="0"/>
        </c:ser>
        <c:marker val="1"/>
        <c:axId val="35113172"/>
        <c:axId val="47583093"/>
      </c:line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75"/>
          <c:y val="0.274"/>
          <c:w val="0.8857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'1 -ПКС ит'!$B$59:$B$62</c:f>
              <c:strCache/>
            </c:strRef>
          </c:cat>
          <c:val>
            <c:numRef>
              <c:f>'1 -ПКС ит'!$D$59:$D$62</c:f>
              <c:numCache/>
            </c:numRef>
          </c:val>
        </c:ser>
        <c:axId val="25594654"/>
        <c:axId val="29025295"/>
      </c:bar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95"/>
        <c:crosses val="autoZero"/>
        <c:auto val="1"/>
        <c:lblOffset val="100"/>
        <c:tickLblSkip val="1"/>
        <c:noMultiLvlLbl val="0"/>
      </c:catAx>
      <c:valAx>
        <c:axId val="29025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514"/>
          <c:w val="0.0552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5"/>
          <c:y val="0.2775"/>
          <c:w val="0.8787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Лист1!$A$18</c:f>
              <c:strCache>
                <c:ptCount val="1"/>
                <c:pt idx="0">
                  <c:v>Гистограмма распределения результатов педагогических измерений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Лист1!$A$21:$A$24</c:f>
              <c:strCache/>
            </c:strRef>
          </c:cat>
          <c:val>
            <c:numRef>
              <c:f>Лист1!$C$21:$C$24</c:f>
              <c:numCache/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"/>
          <c:y val="0.1415"/>
          <c:w val="0.975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Лист2!$A$63</c:f>
              <c:strCache>
                <c:ptCount val="1"/>
                <c:pt idx="0">
                  <c:v>карта коэффициентов освоения умений и знаний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Лист2!$A$65:$A$71</c:f>
              <c:strCache/>
            </c:strRef>
          </c:cat>
          <c:val>
            <c:numRef>
              <c:f>Лист2!$B$65:$B$71</c:f>
              <c:numCache/>
            </c:numRef>
          </c:val>
          <c:smooth val="0"/>
        </c:ser>
        <c:marker val="1"/>
        <c:axId val="3035926"/>
        <c:axId val="27323335"/>
      </c:line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23335"/>
        <c:crosses val="autoZero"/>
        <c:auto val="1"/>
        <c:lblOffset val="100"/>
        <c:tickLblSkip val="1"/>
        <c:noMultiLvlLbl val="0"/>
      </c:catAx>
      <c:valAx>
        <c:axId val="27323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5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575"/>
          <c:y val="0.17025"/>
          <c:w val="0.956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Лист2!$A$36</c:f>
              <c:strCache>
                <c:ptCount val="1"/>
                <c:pt idx="0">
                  <c:v>Карта коэффициентов решаемости заданий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Лист2!$A$38:$A$52</c:f>
              <c:numCache/>
            </c:numRef>
          </c:cat>
          <c:val>
            <c:numRef>
              <c:f>Лист2!$B$38:$B$52</c:f>
              <c:numCache/>
            </c:numRef>
          </c:val>
          <c:smooth val="0"/>
        </c:ser>
        <c:marker val="1"/>
        <c:axId val="44583424"/>
        <c:axId val="65706497"/>
      </c:line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83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55"/>
          <c:y val="0.28175"/>
          <c:w val="0.8827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Лист2!$A$19</c:f>
              <c:strCache>
                <c:ptCount val="1"/>
                <c:pt idx="0">
                  <c:v>Гистограмма распределения результатов педагогических измерений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Лист2!$A$22:$A$25</c:f>
              <c:strCache/>
            </c:strRef>
          </c:cat>
          <c:val>
            <c:numRef>
              <c:f>Лист2!$C$22:$C$25</c:f>
              <c:numCache/>
            </c:numRef>
          </c:val>
        </c:ser>
        <c:axId val="54487562"/>
        <c:axId val="20626011"/>
      </c:bar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 val="autoZero"/>
        <c:auto val="1"/>
        <c:lblOffset val="100"/>
        <c:tickLblSkip val="1"/>
        <c:noMultiLvlLbl val="0"/>
      </c:catAx>
      <c:valAx>
        <c:axId val="20626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7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75"/>
          <c:y val="0.1415"/>
          <c:w val="0.975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Лист3!$A$63</c:f>
              <c:strCache>
                <c:ptCount val="1"/>
                <c:pt idx="0">
                  <c:v>карта коэффициентов освоения умений и знаний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Лист3!$A$65:$A$71</c:f>
              <c:strCache/>
            </c:strRef>
          </c:cat>
          <c:val>
            <c:numRef>
              <c:f>Лист3!$B$65:$B$71</c:f>
              <c:numCache/>
            </c:numRef>
          </c:val>
          <c:smooth val="0"/>
        </c:ser>
        <c:marker val="1"/>
        <c:axId val="51416372"/>
        <c:axId val="60094165"/>
      </c:line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55"/>
          <c:y val="0.16375"/>
          <c:w val="0.957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Лист3!$A$36</c:f>
              <c:strCache>
                <c:ptCount val="1"/>
                <c:pt idx="0">
                  <c:v>Карта коэффициентов решаемости заданий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Лист3!$A$38:$A$52</c:f>
              <c:numCache/>
            </c:numRef>
          </c:cat>
          <c:val>
            <c:numRef>
              <c:f>Лист3!$B$38:$B$52</c:f>
              <c:numCache/>
            </c:numRef>
          </c:val>
          <c:smooth val="0"/>
        </c:ser>
        <c:marker val="1"/>
        <c:axId val="3976574"/>
        <c:axId val="35789167"/>
      </c:line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625"/>
          <c:y val="0.27675"/>
          <c:w val="0.882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Лист3!$A$19</c:f>
              <c:strCache>
                <c:ptCount val="1"/>
                <c:pt idx="0">
                  <c:v>Гистограмма распределения результатов педагогических измерений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Лист3!$A$22:$A$25</c:f>
              <c:strCache/>
            </c:strRef>
          </c:cat>
          <c:val>
            <c:numRef>
              <c:f>Лист3!$C$22:$C$25</c:f>
              <c:numCache/>
            </c:numRef>
          </c:val>
        </c:ser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7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63</xdr:row>
      <xdr:rowOff>28575</xdr:rowOff>
    </xdr:from>
    <xdr:to>
      <xdr:col>16</xdr:col>
      <xdr:colOff>581025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2209800" y="10677525"/>
        <a:ext cx="636270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35</xdr:row>
      <xdr:rowOff>152400</xdr:rowOff>
    </xdr:from>
    <xdr:to>
      <xdr:col>17</xdr:col>
      <xdr:colOff>57150</xdr:colOff>
      <xdr:row>52</xdr:row>
      <xdr:rowOff>95250</xdr:rowOff>
    </xdr:to>
    <xdr:graphicFrame>
      <xdr:nvGraphicFramePr>
        <xdr:cNvPr id="2" name="Chart 3"/>
        <xdr:cNvGraphicFramePr/>
      </xdr:nvGraphicFramePr>
      <xdr:xfrm>
        <a:off x="2190750" y="6267450"/>
        <a:ext cx="6543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19</xdr:row>
      <xdr:rowOff>142875</xdr:rowOff>
    </xdr:from>
    <xdr:to>
      <xdr:col>18</xdr:col>
      <xdr:colOff>85725</xdr:colOff>
      <xdr:row>31</xdr:row>
      <xdr:rowOff>85725</xdr:rowOff>
    </xdr:to>
    <xdr:graphicFrame>
      <xdr:nvGraphicFramePr>
        <xdr:cNvPr id="3" name="Chart 4"/>
        <xdr:cNvGraphicFramePr/>
      </xdr:nvGraphicFramePr>
      <xdr:xfrm>
        <a:off x="2762250" y="3667125"/>
        <a:ext cx="66865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64</xdr:row>
      <xdr:rowOff>19050</xdr:rowOff>
    </xdr:from>
    <xdr:to>
      <xdr:col>19</xdr:col>
      <xdr:colOff>295275</xdr:colOff>
      <xdr:row>75</xdr:row>
      <xdr:rowOff>0</xdr:rowOff>
    </xdr:to>
    <xdr:graphicFrame>
      <xdr:nvGraphicFramePr>
        <xdr:cNvPr id="1" name="Chart 2"/>
        <xdr:cNvGraphicFramePr/>
      </xdr:nvGraphicFramePr>
      <xdr:xfrm>
        <a:off x="1800225" y="10829925"/>
        <a:ext cx="57435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37</xdr:row>
      <xdr:rowOff>19050</xdr:rowOff>
    </xdr:from>
    <xdr:to>
      <xdr:col>21</xdr:col>
      <xdr:colOff>66675</xdr:colOff>
      <xdr:row>53</xdr:row>
      <xdr:rowOff>123825</xdr:rowOff>
    </xdr:to>
    <xdr:graphicFrame>
      <xdr:nvGraphicFramePr>
        <xdr:cNvPr id="2" name="Chart 3"/>
        <xdr:cNvGraphicFramePr/>
      </xdr:nvGraphicFramePr>
      <xdr:xfrm>
        <a:off x="1771650" y="6457950"/>
        <a:ext cx="62674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20</xdr:row>
      <xdr:rowOff>142875</xdr:rowOff>
    </xdr:from>
    <xdr:to>
      <xdr:col>25</xdr:col>
      <xdr:colOff>85725</xdr:colOff>
      <xdr:row>32</xdr:row>
      <xdr:rowOff>85725</xdr:rowOff>
    </xdr:to>
    <xdr:graphicFrame>
      <xdr:nvGraphicFramePr>
        <xdr:cNvPr id="3" name="Chart 4"/>
        <xdr:cNvGraphicFramePr/>
      </xdr:nvGraphicFramePr>
      <xdr:xfrm>
        <a:off x="2190750" y="3829050"/>
        <a:ext cx="75247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64</xdr:row>
      <xdr:rowOff>19050</xdr:rowOff>
    </xdr:from>
    <xdr:to>
      <xdr:col>19</xdr:col>
      <xdr:colOff>295275</xdr:colOff>
      <xdr:row>75</xdr:row>
      <xdr:rowOff>0</xdr:rowOff>
    </xdr:to>
    <xdr:graphicFrame>
      <xdr:nvGraphicFramePr>
        <xdr:cNvPr id="1" name="Chart 2"/>
        <xdr:cNvGraphicFramePr/>
      </xdr:nvGraphicFramePr>
      <xdr:xfrm>
        <a:off x="1800225" y="10829925"/>
        <a:ext cx="583882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37</xdr:row>
      <xdr:rowOff>19050</xdr:rowOff>
    </xdr:from>
    <xdr:to>
      <xdr:col>21</xdr:col>
      <xdr:colOff>66675</xdr:colOff>
      <xdr:row>53</xdr:row>
      <xdr:rowOff>123825</xdr:rowOff>
    </xdr:to>
    <xdr:graphicFrame>
      <xdr:nvGraphicFramePr>
        <xdr:cNvPr id="2" name="Chart 3"/>
        <xdr:cNvGraphicFramePr/>
      </xdr:nvGraphicFramePr>
      <xdr:xfrm>
        <a:off x="1781175" y="6457950"/>
        <a:ext cx="64008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20</xdr:row>
      <xdr:rowOff>142875</xdr:rowOff>
    </xdr:from>
    <xdr:to>
      <xdr:col>25</xdr:col>
      <xdr:colOff>85725</xdr:colOff>
      <xdr:row>32</xdr:row>
      <xdr:rowOff>85725</xdr:rowOff>
    </xdr:to>
    <xdr:graphicFrame>
      <xdr:nvGraphicFramePr>
        <xdr:cNvPr id="3" name="Chart 4"/>
        <xdr:cNvGraphicFramePr/>
      </xdr:nvGraphicFramePr>
      <xdr:xfrm>
        <a:off x="2286000" y="3829050"/>
        <a:ext cx="761047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64</xdr:row>
      <xdr:rowOff>19050</xdr:rowOff>
    </xdr:from>
    <xdr:to>
      <xdr:col>19</xdr:col>
      <xdr:colOff>295275</xdr:colOff>
      <xdr:row>75</xdr:row>
      <xdr:rowOff>0</xdr:rowOff>
    </xdr:to>
    <xdr:graphicFrame>
      <xdr:nvGraphicFramePr>
        <xdr:cNvPr id="1" name="Chart 2"/>
        <xdr:cNvGraphicFramePr/>
      </xdr:nvGraphicFramePr>
      <xdr:xfrm>
        <a:off x="1800225" y="10829925"/>
        <a:ext cx="630555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37</xdr:row>
      <xdr:rowOff>19050</xdr:rowOff>
    </xdr:from>
    <xdr:to>
      <xdr:col>21</xdr:col>
      <xdr:colOff>66675</xdr:colOff>
      <xdr:row>53</xdr:row>
      <xdr:rowOff>123825</xdr:rowOff>
    </xdr:to>
    <xdr:graphicFrame>
      <xdr:nvGraphicFramePr>
        <xdr:cNvPr id="2" name="Chart 3"/>
        <xdr:cNvGraphicFramePr/>
      </xdr:nvGraphicFramePr>
      <xdr:xfrm>
        <a:off x="1781175" y="6457950"/>
        <a:ext cx="68675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20</xdr:row>
      <xdr:rowOff>142875</xdr:rowOff>
    </xdr:from>
    <xdr:to>
      <xdr:col>25</xdr:col>
      <xdr:colOff>85725</xdr:colOff>
      <xdr:row>32</xdr:row>
      <xdr:rowOff>85725</xdr:rowOff>
    </xdr:to>
    <xdr:graphicFrame>
      <xdr:nvGraphicFramePr>
        <xdr:cNvPr id="3" name="Chart 4"/>
        <xdr:cNvGraphicFramePr/>
      </xdr:nvGraphicFramePr>
      <xdr:xfrm>
        <a:off x="2419350" y="3829050"/>
        <a:ext cx="79438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87</xdr:row>
      <xdr:rowOff>57150</xdr:rowOff>
    </xdr:from>
    <xdr:to>
      <xdr:col>8</xdr:col>
      <xdr:colOff>257175</xdr:colOff>
      <xdr:row>104</xdr:row>
      <xdr:rowOff>19050</xdr:rowOff>
    </xdr:to>
    <xdr:graphicFrame>
      <xdr:nvGraphicFramePr>
        <xdr:cNvPr id="4" name="Chart 4"/>
        <xdr:cNvGraphicFramePr/>
      </xdr:nvGraphicFramePr>
      <xdr:xfrm>
        <a:off x="219075" y="15059025"/>
        <a:ext cx="38100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228600</xdr:colOff>
      <xdr:row>87</xdr:row>
      <xdr:rowOff>57150</xdr:rowOff>
    </xdr:from>
    <xdr:to>
      <xdr:col>22</xdr:col>
      <xdr:colOff>133350</xdr:colOff>
      <xdr:row>104</xdr:row>
      <xdr:rowOff>19050</xdr:rowOff>
    </xdr:to>
    <xdr:graphicFrame>
      <xdr:nvGraphicFramePr>
        <xdr:cNvPr id="5" name="Chart 5"/>
        <xdr:cNvGraphicFramePr/>
      </xdr:nvGraphicFramePr>
      <xdr:xfrm>
        <a:off x="4333875" y="15059025"/>
        <a:ext cx="476250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228600</xdr:colOff>
      <xdr:row>117</xdr:row>
      <xdr:rowOff>57150</xdr:rowOff>
    </xdr:from>
    <xdr:to>
      <xdr:col>17</xdr:col>
      <xdr:colOff>133350</xdr:colOff>
      <xdr:row>134</xdr:row>
      <xdr:rowOff>19050</xdr:rowOff>
    </xdr:to>
    <xdr:graphicFrame>
      <xdr:nvGraphicFramePr>
        <xdr:cNvPr id="6" name="Chart 6"/>
        <xdr:cNvGraphicFramePr/>
      </xdr:nvGraphicFramePr>
      <xdr:xfrm>
        <a:off x="2619375" y="20402550"/>
        <a:ext cx="459105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38</xdr:row>
      <xdr:rowOff>28575</xdr:rowOff>
    </xdr:from>
    <xdr:to>
      <xdr:col>22</xdr:col>
      <xdr:colOff>228600</xdr:colOff>
      <xdr:row>60</xdr:row>
      <xdr:rowOff>142875</xdr:rowOff>
    </xdr:to>
    <xdr:graphicFrame>
      <xdr:nvGraphicFramePr>
        <xdr:cNvPr id="1" name="Chart 1"/>
        <xdr:cNvGraphicFramePr/>
      </xdr:nvGraphicFramePr>
      <xdr:xfrm>
        <a:off x="4362450" y="9039225"/>
        <a:ext cx="68008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285750</xdr:colOff>
      <xdr:row>63</xdr:row>
      <xdr:rowOff>57150</xdr:rowOff>
    </xdr:from>
    <xdr:to>
      <xdr:col>22</xdr:col>
      <xdr:colOff>123825</xdr:colOff>
      <xdr:row>85</xdr:row>
      <xdr:rowOff>152400</xdr:rowOff>
    </xdr:to>
    <xdr:graphicFrame>
      <xdr:nvGraphicFramePr>
        <xdr:cNvPr id="2" name="Chart 2"/>
        <xdr:cNvGraphicFramePr/>
      </xdr:nvGraphicFramePr>
      <xdr:xfrm>
        <a:off x="3400425" y="13115925"/>
        <a:ext cx="76581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323850</xdr:colOff>
      <xdr:row>86</xdr:row>
      <xdr:rowOff>95250</xdr:rowOff>
    </xdr:from>
    <xdr:to>
      <xdr:col>22</xdr:col>
      <xdr:colOff>28575</xdr:colOff>
      <xdr:row>109</xdr:row>
      <xdr:rowOff>28575</xdr:rowOff>
    </xdr:to>
    <xdr:graphicFrame>
      <xdr:nvGraphicFramePr>
        <xdr:cNvPr id="3" name="Chart 3"/>
        <xdr:cNvGraphicFramePr/>
      </xdr:nvGraphicFramePr>
      <xdr:xfrm>
        <a:off x="3438525" y="16878300"/>
        <a:ext cx="75247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110</xdr:row>
      <xdr:rowOff>19050</xdr:rowOff>
    </xdr:from>
    <xdr:to>
      <xdr:col>24</xdr:col>
      <xdr:colOff>66675</xdr:colOff>
      <xdr:row>132</xdr:row>
      <xdr:rowOff>114300</xdr:rowOff>
    </xdr:to>
    <xdr:graphicFrame>
      <xdr:nvGraphicFramePr>
        <xdr:cNvPr id="4" name="Chart 4"/>
        <xdr:cNvGraphicFramePr/>
      </xdr:nvGraphicFramePr>
      <xdr:xfrm>
        <a:off x="4305300" y="20688300"/>
        <a:ext cx="753427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295275</xdr:colOff>
      <xdr:row>145</xdr:row>
      <xdr:rowOff>142875</xdr:rowOff>
    </xdr:from>
    <xdr:to>
      <xdr:col>22</xdr:col>
      <xdr:colOff>133350</xdr:colOff>
      <xdr:row>168</xdr:row>
      <xdr:rowOff>76200</xdr:rowOff>
    </xdr:to>
    <xdr:graphicFrame>
      <xdr:nvGraphicFramePr>
        <xdr:cNvPr id="5" name="Chart 5"/>
        <xdr:cNvGraphicFramePr/>
      </xdr:nvGraphicFramePr>
      <xdr:xfrm>
        <a:off x="3409950" y="26479500"/>
        <a:ext cx="76581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304800</xdr:colOff>
      <xdr:row>169</xdr:row>
      <xdr:rowOff>66675</xdr:rowOff>
    </xdr:from>
    <xdr:to>
      <xdr:col>22</xdr:col>
      <xdr:colOff>9525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3419475" y="30289500"/>
        <a:ext cx="75247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247650</xdr:colOff>
      <xdr:row>192</xdr:row>
      <xdr:rowOff>104775</xdr:rowOff>
    </xdr:from>
    <xdr:to>
      <xdr:col>25</xdr:col>
      <xdr:colOff>352425</xdr:colOff>
      <xdr:row>215</xdr:row>
      <xdr:rowOff>38100</xdr:rowOff>
    </xdr:to>
    <xdr:graphicFrame>
      <xdr:nvGraphicFramePr>
        <xdr:cNvPr id="7" name="Chart 7"/>
        <xdr:cNvGraphicFramePr/>
      </xdr:nvGraphicFramePr>
      <xdr:xfrm>
        <a:off x="4962525" y="34051875"/>
        <a:ext cx="7543800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266700</xdr:colOff>
      <xdr:row>229</xdr:row>
      <xdr:rowOff>38100</xdr:rowOff>
    </xdr:from>
    <xdr:to>
      <xdr:col>22</xdr:col>
      <xdr:colOff>95250</xdr:colOff>
      <xdr:row>251</xdr:row>
      <xdr:rowOff>133350</xdr:rowOff>
    </xdr:to>
    <xdr:graphicFrame>
      <xdr:nvGraphicFramePr>
        <xdr:cNvPr id="8" name="Chart 8"/>
        <xdr:cNvGraphicFramePr/>
      </xdr:nvGraphicFramePr>
      <xdr:xfrm>
        <a:off x="3381375" y="39976425"/>
        <a:ext cx="7648575" cy="3657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247650</xdr:colOff>
      <xdr:row>253</xdr:row>
      <xdr:rowOff>28575</xdr:rowOff>
    </xdr:from>
    <xdr:to>
      <xdr:col>21</xdr:col>
      <xdr:colOff>333375</xdr:colOff>
      <xdr:row>275</xdr:row>
      <xdr:rowOff>123825</xdr:rowOff>
    </xdr:to>
    <xdr:graphicFrame>
      <xdr:nvGraphicFramePr>
        <xdr:cNvPr id="9" name="Chart 9"/>
        <xdr:cNvGraphicFramePr/>
      </xdr:nvGraphicFramePr>
      <xdr:xfrm>
        <a:off x="3362325" y="43853100"/>
        <a:ext cx="75247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295275</xdr:colOff>
      <xdr:row>277</xdr:row>
      <xdr:rowOff>0</xdr:rowOff>
    </xdr:from>
    <xdr:to>
      <xdr:col>26</xdr:col>
      <xdr:colOff>9525</xdr:colOff>
      <xdr:row>299</xdr:row>
      <xdr:rowOff>95250</xdr:rowOff>
    </xdr:to>
    <xdr:graphicFrame>
      <xdr:nvGraphicFramePr>
        <xdr:cNvPr id="10" name="Chart 10"/>
        <xdr:cNvGraphicFramePr/>
      </xdr:nvGraphicFramePr>
      <xdr:xfrm>
        <a:off x="5010150" y="47710725"/>
        <a:ext cx="7534275" cy="3657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104</xdr:row>
      <xdr:rowOff>47625</xdr:rowOff>
    </xdr:from>
    <xdr:to>
      <xdr:col>27</xdr:col>
      <xdr:colOff>180975</xdr:colOff>
      <xdr:row>115</xdr:row>
      <xdr:rowOff>28575</xdr:rowOff>
    </xdr:to>
    <xdr:graphicFrame>
      <xdr:nvGraphicFramePr>
        <xdr:cNvPr id="1" name="Chart 2"/>
        <xdr:cNvGraphicFramePr/>
      </xdr:nvGraphicFramePr>
      <xdr:xfrm>
        <a:off x="2686050" y="17726025"/>
        <a:ext cx="826770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74</xdr:row>
      <xdr:rowOff>85725</xdr:rowOff>
    </xdr:from>
    <xdr:to>
      <xdr:col>27</xdr:col>
      <xdr:colOff>438150</xdr:colOff>
      <xdr:row>91</xdr:row>
      <xdr:rowOff>28575</xdr:rowOff>
    </xdr:to>
    <xdr:graphicFrame>
      <xdr:nvGraphicFramePr>
        <xdr:cNvPr id="2" name="Chart 3"/>
        <xdr:cNvGraphicFramePr/>
      </xdr:nvGraphicFramePr>
      <xdr:xfrm>
        <a:off x="3067050" y="12906375"/>
        <a:ext cx="81438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171450</xdr:colOff>
      <xdr:row>58</xdr:row>
      <xdr:rowOff>0</xdr:rowOff>
    </xdr:from>
    <xdr:to>
      <xdr:col>28</xdr:col>
      <xdr:colOff>0</xdr:colOff>
      <xdr:row>69</xdr:row>
      <xdr:rowOff>104775</xdr:rowOff>
    </xdr:to>
    <xdr:graphicFrame>
      <xdr:nvGraphicFramePr>
        <xdr:cNvPr id="3" name="Chart 4"/>
        <xdr:cNvGraphicFramePr/>
      </xdr:nvGraphicFramePr>
      <xdr:xfrm>
        <a:off x="2933700" y="10229850"/>
        <a:ext cx="83629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76"/>
  <sheetViews>
    <sheetView view="pageBreakPreview" zoomScale="60" workbookViewId="0" topLeftCell="A1">
      <selection activeCell="AA11" sqref="AA11"/>
    </sheetView>
  </sheetViews>
  <sheetFormatPr defaultColWidth="9.00390625" defaultRowHeight="12.75"/>
  <cols>
    <col min="1" max="1" width="18.625" style="0" customWidth="1"/>
    <col min="2" max="16" width="5.75390625" style="0" customWidth="1"/>
  </cols>
  <sheetData>
    <row r="3" spans="1:21" ht="12.75">
      <c r="A3" s="2" t="s">
        <v>0</v>
      </c>
      <c r="B3" s="76" t="s">
        <v>4</v>
      </c>
      <c r="C3" s="76"/>
      <c r="D3" s="77" t="s">
        <v>5</v>
      </c>
      <c r="E3" s="77"/>
      <c r="F3" s="79"/>
      <c r="G3" s="76" t="s">
        <v>6</v>
      </c>
      <c r="H3" s="76"/>
      <c r="I3" s="80" t="s">
        <v>7</v>
      </c>
      <c r="J3" s="80"/>
      <c r="K3" s="76" t="s">
        <v>8</v>
      </c>
      <c r="L3" s="76"/>
      <c r="M3" s="77" t="s">
        <v>9</v>
      </c>
      <c r="N3" s="77"/>
      <c r="O3" s="78" t="s">
        <v>10</v>
      </c>
      <c r="P3" s="78"/>
      <c r="Q3" s="9"/>
      <c r="R3" s="9"/>
      <c r="S3" s="9"/>
      <c r="T3" s="8"/>
      <c r="U3" s="8"/>
    </row>
    <row r="4" spans="1:21" ht="25.5">
      <c r="A4" s="7">
        <v>5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 t="s">
        <v>12</v>
      </c>
      <c r="R4" s="2" t="s">
        <v>13</v>
      </c>
      <c r="S4" s="2" t="s">
        <v>16</v>
      </c>
      <c r="T4" s="5"/>
      <c r="U4" s="5"/>
    </row>
    <row r="5" spans="1:19" ht="12.75">
      <c r="A5" s="2" t="s">
        <v>1</v>
      </c>
      <c r="B5" s="2">
        <v>1</v>
      </c>
      <c r="C5" s="2">
        <v>1</v>
      </c>
      <c r="D5" s="2">
        <v>0</v>
      </c>
      <c r="E5" s="2">
        <v>1</v>
      </c>
      <c r="F5" s="2">
        <v>1</v>
      </c>
      <c r="G5" s="2">
        <v>1</v>
      </c>
      <c r="H5" s="2">
        <v>1</v>
      </c>
      <c r="I5" s="2">
        <v>0</v>
      </c>
      <c r="J5" s="2">
        <v>0</v>
      </c>
      <c r="K5" s="2">
        <v>0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f>SUM(B5:P5)</f>
        <v>11</v>
      </c>
      <c r="R5" s="10">
        <f>Q5/15</f>
        <v>0.7333333333333333</v>
      </c>
      <c r="S5" s="2">
        <f>IF(R5&lt;70%,2,(IF(R5&lt;80%,3,(IF(R5&lt;90%,4,5)))))</f>
        <v>3</v>
      </c>
    </row>
    <row r="6" spans="1:19" ht="12.75">
      <c r="A6" s="2" t="s">
        <v>2</v>
      </c>
      <c r="B6" s="2">
        <v>0</v>
      </c>
      <c r="C6" s="2">
        <v>0</v>
      </c>
      <c r="D6" s="2">
        <v>0</v>
      </c>
      <c r="E6" s="2">
        <v>0</v>
      </c>
      <c r="F6" s="2">
        <v>1</v>
      </c>
      <c r="G6" s="2">
        <v>1</v>
      </c>
      <c r="H6" s="2">
        <v>1</v>
      </c>
      <c r="I6" s="2">
        <v>1</v>
      </c>
      <c r="J6" s="2">
        <v>0</v>
      </c>
      <c r="K6" s="2">
        <v>0</v>
      </c>
      <c r="L6" s="2">
        <v>1</v>
      </c>
      <c r="M6" s="2">
        <v>1</v>
      </c>
      <c r="N6" s="2">
        <v>0</v>
      </c>
      <c r="O6" s="2">
        <v>1</v>
      </c>
      <c r="P6" s="2">
        <v>1</v>
      </c>
      <c r="Q6" s="2">
        <f>SUM(B6:P6)</f>
        <v>8</v>
      </c>
      <c r="R6" s="10">
        <f>Q6/15</f>
        <v>0.5333333333333333</v>
      </c>
      <c r="S6" s="2">
        <f>IF(R6&lt;70%,2,(IF(R6&lt;80%,3,(IF(R6&lt;90%,4,5)))))</f>
        <v>2</v>
      </c>
    </row>
    <row r="7" spans="1:19" ht="12.75">
      <c r="A7" s="2" t="s">
        <v>3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2">
        <v>0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0</v>
      </c>
      <c r="Q7" s="2">
        <f>SUM(B7:P7)</f>
        <v>12</v>
      </c>
      <c r="R7" s="10">
        <f>Q7/15</f>
        <v>0.8</v>
      </c>
      <c r="S7" s="2">
        <f>IF(R7&lt;70%,2,(IF(R7&lt;80%,3,(IF(R7&lt;90%,4,5)))))</f>
        <v>4</v>
      </c>
    </row>
    <row r="8" spans="1:19" ht="12.75">
      <c r="A8" s="2" t="s">
        <v>11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0</v>
      </c>
      <c r="M8" s="2">
        <v>1</v>
      </c>
      <c r="N8" s="2">
        <v>1</v>
      </c>
      <c r="O8" s="2">
        <v>1</v>
      </c>
      <c r="P8" s="2">
        <v>1</v>
      </c>
      <c r="Q8" s="2">
        <f>SUM(B8:P8)</f>
        <v>14</v>
      </c>
      <c r="R8" s="10">
        <f>Q8/15</f>
        <v>0.9333333333333333</v>
      </c>
      <c r="S8" s="2">
        <f>IF(R8&lt;70%,2,(IF(R8&lt;80%,3,(IF(R8&lt;90%,4,5)))))</f>
        <v>5</v>
      </c>
    </row>
    <row r="9" spans="1:19" ht="12.75">
      <c r="A9" s="2" t="s">
        <v>14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0</v>
      </c>
      <c r="J9" s="2">
        <v>0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f>SUM(B9:P9)</f>
        <v>13</v>
      </c>
      <c r="R9" s="10">
        <f>Q9/15</f>
        <v>0.8666666666666667</v>
      </c>
      <c r="S9" s="2">
        <f>IF(R9&lt;70%,2,(IF(R9&lt;80%,3,(IF(R9&lt;90%,4,5)))))</f>
        <v>4</v>
      </c>
    </row>
    <row r="10" spans="1:16" ht="12.75">
      <c r="A10" s="2"/>
      <c r="B10" s="2">
        <f>SUM(B5:B9)</f>
        <v>4</v>
      </c>
      <c r="C10" s="2">
        <f aca="true" t="shared" si="0" ref="C10:P10">SUM(C5:C9)</f>
        <v>4</v>
      </c>
      <c r="D10" s="2">
        <f t="shared" si="0"/>
        <v>3</v>
      </c>
      <c r="E10" s="2">
        <f t="shared" si="0"/>
        <v>4</v>
      </c>
      <c r="F10" s="2">
        <f t="shared" si="0"/>
        <v>4</v>
      </c>
      <c r="G10" s="2">
        <f t="shared" si="0"/>
        <v>4</v>
      </c>
      <c r="H10" s="2">
        <f t="shared" si="0"/>
        <v>5</v>
      </c>
      <c r="I10" s="2">
        <f t="shared" si="0"/>
        <v>3</v>
      </c>
      <c r="J10" s="2">
        <f t="shared" si="0"/>
        <v>2</v>
      </c>
      <c r="K10" s="2">
        <f t="shared" si="0"/>
        <v>3</v>
      </c>
      <c r="L10" s="2">
        <f t="shared" si="0"/>
        <v>4</v>
      </c>
      <c r="M10" s="2">
        <f t="shared" si="0"/>
        <v>5</v>
      </c>
      <c r="N10" s="2">
        <f t="shared" si="0"/>
        <v>4</v>
      </c>
      <c r="O10" s="2">
        <f t="shared" si="0"/>
        <v>5</v>
      </c>
      <c r="P10" s="2">
        <f t="shared" si="0"/>
        <v>4</v>
      </c>
    </row>
    <row r="11" spans="1:16" ht="22.5" customHeight="1">
      <c r="A11" s="11" t="s">
        <v>15</v>
      </c>
      <c r="B11" s="2">
        <f>B10/$A$4</f>
        <v>0.8</v>
      </c>
      <c r="C11" s="2">
        <f aca="true" t="shared" si="1" ref="C11:P11">C10/$A$4</f>
        <v>0.8</v>
      </c>
      <c r="D11" s="2">
        <f t="shared" si="1"/>
        <v>0.6</v>
      </c>
      <c r="E11" s="2">
        <f t="shared" si="1"/>
        <v>0.8</v>
      </c>
      <c r="F11" s="2">
        <f t="shared" si="1"/>
        <v>0.8</v>
      </c>
      <c r="G11" s="2">
        <f t="shared" si="1"/>
        <v>0.8</v>
      </c>
      <c r="H11" s="2">
        <f t="shared" si="1"/>
        <v>1</v>
      </c>
      <c r="I11" s="2">
        <f t="shared" si="1"/>
        <v>0.6</v>
      </c>
      <c r="J11" s="2">
        <f t="shared" si="1"/>
        <v>0.4</v>
      </c>
      <c r="K11" s="2">
        <f t="shared" si="1"/>
        <v>0.6</v>
      </c>
      <c r="L11" s="2">
        <f t="shared" si="1"/>
        <v>0.8</v>
      </c>
      <c r="M11" s="2">
        <f t="shared" si="1"/>
        <v>1</v>
      </c>
      <c r="N11" s="2">
        <f t="shared" si="1"/>
        <v>0.8</v>
      </c>
      <c r="O11" s="2">
        <f t="shared" si="1"/>
        <v>1</v>
      </c>
      <c r="P11" s="2">
        <f t="shared" si="1"/>
        <v>0.8</v>
      </c>
    </row>
    <row r="13" spans="1:16" ht="12.75">
      <c r="A13" s="2"/>
      <c r="B13" s="76">
        <f>B10+C10</f>
        <v>8</v>
      </c>
      <c r="C13" s="76"/>
      <c r="D13" s="76">
        <f>D10+E10+F10</f>
        <v>11</v>
      </c>
      <c r="E13" s="76"/>
      <c r="F13" s="76"/>
      <c r="G13" s="76">
        <f>G10+H10</f>
        <v>9</v>
      </c>
      <c r="H13" s="76"/>
      <c r="I13" s="76">
        <f>I10+J10</f>
        <v>5</v>
      </c>
      <c r="J13" s="76"/>
      <c r="K13" s="76">
        <f>K10+L10</f>
        <v>7</v>
      </c>
      <c r="L13" s="76"/>
      <c r="M13" s="76">
        <f>M10+N10</f>
        <v>9</v>
      </c>
      <c r="N13" s="76"/>
      <c r="O13" s="76">
        <f>O10+P10</f>
        <v>9</v>
      </c>
      <c r="P13" s="76"/>
    </row>
    <row r="14" spans="1:16" ht="25.5">
      <c r="A14" s="11" t="s">
        <v>15</v>
      </c>
      <c r="B14" s="81">
        <f>B13/(A4*2)</f>
        <v>0.8</v>
      </c>
      <c r="C14" s="81"/>
      <c r="D14" s="81">
        <f>D13/(A4*3)</f>
        <v>0.7333333333333333</v>
      </c>
      <c r="E14" s="81"/>
      <c r="F14" s="81"/>
      <c r="G14" s="81">
        <f>G13/(A4*2)</f>
        <v>0.9</v>
      </c>
      <c r="H14" s="81"/>
      <c r="I14" s="82">
        <f>I13/(A4*2)</f>
        <v>0.5</v>
      </c>
      <c r="J14" s="83"/>
      <c r="K14" s="82">
        <f>K13/(A4*2)</f>
        <v>0.7</v>
      </c>
      <c r="L14" s="83"/>
      <c r="M14" s="82">
        <f>M13/(A4*2)</f>
        <v>0.9</v>
      </c>
      <c r="N14" s="83"/>
      <c r="O14" s="82">
        <f>O13/(A4*2)</f>
        <v>0.9</v>
      </c>
      <c r="P14" s="83"/>
    </row>
    <row r="18" spans="1:28" ht="12.75">
      <c r="A18" s="2" t="s">
        <v>65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s="2" t="s">
        <v>66</v>
      </c>
      <c r="B21" s="2">
        <f>COUNTIF(R5:R9,"&lt;70%")</f>
        <v>1</v>
      </c>
      <c r="C21" s="28">
        <f>B21/$A$4</f>
        <v>0.2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"/>
      <c r="T21" s="5"/>
      <c r="U21" s="5"/>
      <c r="V21" s="5"/>
      <c r="W21" s="5"/>
      <c r="X21" s="5"/>
      <c r="Y21" s="5"/>
      <c r="Z21" s="5"/>
      <c r="AA21" s="31"/>
      <c r="AB21" s="5"/>
    </row>
    <row r="22" spans="1:28" ht="12.75">
      <c r="A22" s="2" t="s">
        <v>67</v>
      </c>
      <c r="B22" s="30">
        <f>COUNTIF(R5:R9,"&lt;80%")-B21</f>
        <v>1</v>
      </c>
      <c r="C22" s="28">
        <f>B22/$A$4</f>
        <v>0.2</v>
      </c>
      <c r="D22" s="2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T22" s="5"/>
      <c r="U22" s="5"/>
      <c r="V22" s="5"/>
      <c r="W22" s="5"/>
      <c r="X22" s="5"/>
      <c r="Y22" s="5"/>
      <c r="Z22" s="5"/>
      <c r="AA22" s="31"/>
      <c r="AB22" s="5"/>
    </row>
    <row r="23" spans="1:28" ht="12.75">
      <c r="A23" s="2" t="s">
        <v>68</v>
      </c>
      <c r="B23" s="30">
        <f>COUNTIF(R5:R9,"&lt;90%")-B21-B22</f>
        <v>2</v>
      </c>
      <c r="C23" s="28">
        <f>B23/$A$4</f>
        <v>0.4</v>
      </c>
      <c r="D23" s="2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"/>
      <c r="T23" s="5"/>
      <c r="U23" s="5"/>
      <c r="V23" s="5"/>
      <c r="W23" s="5"/>
      <c r="X23" s="5"/>
      <c r="Y23" s="5"/>
      <c r="Z23" s="5"/>
      <c r="AA23" s="31"/>
      <c r="AB23" s="5"/>
    </row>
    <row r="24" spans="1:28" ht="12.75">
      <c r="A24" s="2" t="s">
        <v>69</v>
      </c>
      <c r="B24" s="30">
        <f>COUNTIF(R5:R9,"&lt;=100%")-B22-B23-B21</f>
        <v>1</v>
      </c>
      <c r="C24" s="28">
        <f>B24/$A$4</f>
        <v>0.2</v>
      </c>
      <c r="D24" s="2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"/>
      <c r="T24" s="5"/>
      <c r="U24" s="5"/>
      <c r="V24" s="5"/>
      <c r="W24" s="5"/>
      <c r="X24" s="5"/>
      <c r="Y24" s="5"/>
      <c r="Z24" s="5"/>
      <c r="AA24" s="31"/>
      <c r="AB24" s="5"/>
    </row>
    <row r="25" spans="1:2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4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4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s="2" t="s">
        <v>70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s="2">
        <v>1</v>
      </c>
      <c r="B37" s="24">
        <f>B11</f>
        <v>0.8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s="2">
        <v>2</v>
      </c>
      <c r="B38" s="24">
        <f>C11</f>
        <v>0.8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4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2">
        <v>3</v>
      </c>
      <c r="B39" s="24">
        <f>D11</f>
        <v>0.6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s="2">
        <v>4</v>
      </c>
      <c r="B40" s="24">
        <f>E11</f>
        <v>0.8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4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s="2">
        <v>5</v>
      </c>
      <c r="B41" s="24">
        <f>F11</f>
        <v>0.8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4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s="2">
        <v>6</v>
      </c>
      <c r="B42" s="24">
        <f>G11</f>
        <v>0.8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4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s="2">
        <v>7</v>
      </c>
      <c r="B43" s="24">
        <f>H11</f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4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s="2">
        <v>8</v>
      </c>
      <c r="B44" s="24">
        <f>I11</f>
        <v>0.6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4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s="2">
        <v>9</v>
      </c>
      <c r="B45" s="24">
        <f>J11</f>
        <v>0.4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4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s="2">
        <v>10</v>
      </c>
      <c r="B46" s="24">
        <f>K11</f>
        <v>0.6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4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s="2">
        <v>11</v>
      </c>
      <c r="B47" s="24">
        <f>L11</f>
        <v>0.8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4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2">
        <v>12</v>
      </c>
      <c r="B48" s="24">
        <f>M11</f>
        <v>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4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2">
        <v>13</v>
      </c>
      <c r="B49" s="24">
        <f>N11</f>
        <v>0.8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4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2">
        <v>14</v>
      </c>
      <c r="B50" s="24">
        <f>O11</f>
        <v>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4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>
      <c r="A51" s="2">
        <v>15</v>
      </c>
      <c r="B51" s="24">
        <f>P11</f>
        <v>0.8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4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s="2"/>
      <c r="B52" s="2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4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 s="2"/>
      <c r="B53" s="2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4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s="2"/>
      <c r="B54" s="2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4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4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s="2" t="s">
        <v>74</v>
      </c>
      <c r="B56" s="2">
        <f>COUNTIF(B37:B54,"&lt;=0,4")</f>
        <v>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4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s="2" t="s">
        <v>75</v>
      </c>
      <c r="B57" s="24">
        <f>COUNTIF(B37:B54,"&lt;=0,7")-B56</f>
        <v>3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4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s="2" t="s">
        <v>76</v>
      </c>
      <c r="B58" s="24">
        <f>COUNTIF(B37:B54,"&lt;=1")-B56-B57</f>
        <v>11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4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s="2"/>
      <c r="B59" s="2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4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s="2"/>
      <c r="B60" s="2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4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4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>
      <c r="A62" s="2" t="s">
        <v>78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4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4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>
      <c r="A64" s="1" t="s">
        <v>4</v>
      </c>
      <c r="B64" s="24">
        <f>B14</f>
        <v>0.8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4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s="1" t="s">
        <v>5</v>
      </c>
      <c r="B65" s="24">
        <f>D14</f>
        <v>0.7333333333333333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4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>
      <c r="A66" s="1" t="s">
        <v>6</v>
      </c>
      <c r="B66" s="24">
        <f>G14</f>
        <v>0.9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4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s="1" t="s">
        <v>7</v>
      </c>
      <c r="B67" s="24">
        <f>I14</f>
        <v>0.5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4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>
      <c r="A68" s="1" t="s">
        <v>8</v>
      </c>
      <c r="B68" s="24">
        <f>K14</f>
        <v>0.7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4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>
      <c r="A69" s="1" t="s">
        <v>9</v>
      </c>
      <c r="B69" s="24">
        <f>M14</f>
        <v>0.9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4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s="1" t="s">
        <v>10</v>
      </c>
      <c r="B70" s="24">
        <f>O14</f>
        <v>0.9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4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s="1"/>
      <c r="B71" s="2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4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s="1"/>
      <c r="B72" s="2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4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s="1"/>
      <c r="B73" s="2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4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s="1"/>
      <c r="B74" s="2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4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s="1"/>
      <c r="B75" s="2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4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4"/>
      <c r="T76" s="5"/>
      <c r="U76" s="5"/>
      <c r="V76" s="5"/>
      <c r="W76" s="5"/>
      <c r="X76" s="5"/>
      <c r="Y76" s="5"/>
      <c r="Z76" s="5"/>
      <c r="AA76" s="5"/>
      <c r="AB76" s="5"/>
    </row>
  </sheetData>
  <mergeCells count="21">
    <mergeCell ref="K13:L13"/>
    <mergeCell ref="M13:N13"/>
    <mergeCell ref="O13:P13"/>
    <mergeCell ref="B14:C14"/>
    <mergeCell ref="D14:F14"/>
    <mergeCell ref="G14:H14"/>
    <mergeCell ref="I14:J14"/>
    <mergeCell ref="K14:L14"/>
    <mergeCell ref="M14:N14"/>
    <mergeCell ref="O14:P14"/>
    <mergeCell ref="B13:C13"/>
    <mergeCell ref="D13:F13"/>
    <mergeCell ref="G13:H13"/>
    <mergeCell ref="I13:J13"/>
    <mergeCell ref="K3:L3"/>
    <mergeCell ref="M3:N3"/>
    <mergeCell ref="O3:P3"/>
    <mergeCell ref="B3:C3"/>
    <mergeCell ref="D3:F3"/>
    <mergeCell ref="G3:H3"/>
    <mergeCell ref="I3:J3"/>
  </mergeCells>
  <printOptions/>
  <pageMargins left="0.75" right="0.75" top="1" bottom="1" header="0.5" footer="0.5"/>
  <pageSetup horizontalDpi="600" verticalDpi="600" orientation="landscape" paperSize="9" scale="84" r:id="rId2"/>
  <rowBreaks count="1" manualBreakCount="1">
    <brk id="33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I79"/>
  <sheetViews>
    <sheetView view="pageBreakPreview" zoomScale="60" workbookViewId="0" topLeftCell="A1">
      <selection activeCell="AH15" sqref="AH15"/>
    </sheetView>
  </sheetViews>
  <sheetFormatPr defaultColWidth="9.00390625" defaultRowHeight="12.75"/>
  <cols>
    <col min="1" max="1" width="15.25390625" style="0" customWidth="1"/>
    <col min="2" max="16" width="4.375" style="0" customWidth="1"/>
    <col min="17" max="22" width="4.75390625" style="0" customWidth="1"/>
    <col min="23" max="23" width="6.00390625" style="0" customWidth="1"/>
    <col min="24" max="24" width="6.25390625" style="0" customWidth="1"/>
    <col min="25" max="25" width="4.75390625" style="0" customWidth="1"/>
    <col min="26" max="26" width="6.875" style="0" customWidth="1"/>
  </cols>
  <sheetData>
    <row r="3" spans="1:28" ht="12.75">
      <c r="A3" s="2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" t="s">
        <v>4</v>
      </c>
      <c r="R3" s="6" t="s">
        <v>5</v>
      </c>
      <c r="S3" s="3" t="s">
        <v>6</v>
      </c>
      <c r="T3" s="6" t="s">
        <v>7</v>
      </c>
      <c r="U3" s="3" t="s">
        <v>8</v>
      </c>
      <c r="V3" s="9" t="s">
        <v>9</v>
      </c>
      <c r="W3" s="35" t="s">
        <v>10</v>
      </c>
      <c r="X3" s="2"/>
      <c r="Y3" s="2"/>
      <c r="Z3" s="9"/>
      <c r="AA3" s="8"/>
      <c r="AB3" s="8"/>
    </row>
    <row r="4" spans="1:28" ht="25.5">
      <c r="A4" s="7">
        <v>5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19">
        <v>5.6</v>
      </c>
      <c r="R4" s="2" t="s">
        <v>80</v>
      </c>
      <c r="S4" s="19" t="s">
        <v>79</v>
      </c>
      <c r="T4" s="2">
        <v>7.12</v>
      </c>
      <c r="U4" s="19">
        <v>9.11</v>
      </c>
      <c r="V4" s="2">
        <v>1.13</v>
      </c>
      <c r="W4" s="19">
        <v>14.15</v>
      </c>
      <c r="X4" s="2" t="s">
        <v>12</v>
      </c>
      <c r="Y4" s="2" t="s">
        <v>13</v>
      </c>
      <c r="Z4" s="2" t="s">
        <v>16</v>
      </c>
      <c r="AA4" s="5"/>
      <c r="AB4" s="5"/>
    </row>
    <row r="5" spans="1:26" ht="12.75">
      <c r="A5" s="2" t="s">
        <v>1</v>
      </c>
      <c r="B5" s="2">
        <v>1</v>
      </c>
      <c r="C5" s="2">
        <v>1</v>
      </c>
      <c r="D5" s="2">
        <v>0</v>
      </c>
      <c r="E5" s="2">
        <v>1</v>
      </c>
      <c r="F5" s="2">
        <v>1</v>
      </c>
      <c r="G5" s="2">
        <v>1</v>
      </c>
      <c r="H5" s="2">
        <v>1</v>
      </c>
      <c r="I5" s="2">
        <v>0</v>
      </c>
      <c r="J5" s="2">
        <v>0</v>
      </c>
      <c r="K5" s="2">
        <v>0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f>F5+G5</f>
        <v>2</v>
      </c>
      <c r="R5" s="2">
        <f>I5+K5</f>
        <v>0</v>
      </c>
      <c r="S5" s="2">
        <f>C5+D5+E5</f>
        <v>2</v>
      </c>
      <c r="T5" s="2">
        <f>H5+M5</f>
        <v>2</v>
      </c>
      <c r="U5" s="2">
        <f>J5+L5</f>
        <v>1</v>
      </c>
      <c r="V5" s="2">
        <f>B5+N5</f>
        <v>2</v>
      </c>
      <c r="W5" s="2">
        <f>O5+P5</f>
        <v>2</v>
      </c>
      <c r="X5" s="2">
        <f>SUM(B5:P5)</f>
        <v>11</v>
      </c>
      <c r="Y5" s="22">
        <f>X5/15</f>
        <v>0.7333333333333333</v>
      </c>
      <c r="Z5" s="2">
        <f>IF(Y5&lt;70%,2,(IF(Y5&lt;80%,3,(IF(Y5&lt;90%,4,5)))))</f>
        <v>3</v>
      </c>
    </row>
    <row r="6" spans="1:26" ht="12.75">
      <c r="A6" s="2" t="s">
        <v>2</v>
      </c>
      <c r="B6" s="2">
        <v>0</v>
      </c>
      <c r="C6" s="2">
        <v>0</v>
      </c>
      <c r="D6" s="2">
        <v>0</v>
      </c>
      <c r="E6" s="2">
        <v>0</v>
      </c>
      <c r="F6" s="2">
        <v>1</v>
      </c>
      <c r="G6" s="2">
        <v>1</v>
      </c>
      <c r="H6" s="2">
        <v>1</v>
      </c>
      <c r="I6" s="2">
        <v>1</v>
      </c>
      <c r="J6" s="2">
        <v>0</v>
      </c>
      <c r="K6" s="2">
        <v>0</v>
      </c>
      <c r="L6" s="2">
        <v>1</v>
      </c>
      <c r="M6" s="2">
        <v>1</v>
      </c>
      <c r="N6" s="2">
        <v>0</v>
      </c>
      <c r="O6" s="2">
        <v>1</v>
      </c>
      <c r="P6" s="2">
        <v>1</v>
      </c>
      <c r="Q6" s="2">
        <f>F6+G6</f>
        <v>2</v>
      </c>
      <c r="R6" s="2">
        <f>I6+K6</f>
        <v>1</v>
      </c>
      <c r="S6" s="2">
        <f>C6+D6+E6</f>
        <v>0</v>
      </c>
      <c r="T6" s="2">
        <f>H6+M6</f>
        <v>2</v>
      </c>
      <c r="U6" s="2">
        <f>J6+L6</f>
        <v>1</v>
      </c>
      <c r="V6" s="2">
        <f>B6+N6</f>
        <v>0</v>
      </c>
      <c r="W6" s="2">
        <f>O6+P6</f>
        <v>2</v>
      </c>
      <c r="X6" s="2">
        <f>SUM(B6:P6)</f>
        <v>8</v>
      </c>
      <c r="Y6" s="22">
        <f>X6/15</f>
        <v>0.5333333333333333</v>
      </c>
      <c r="Z6" s="2">
        <f>IF(Y6&lt;70%,2,(IF(Y6&lt;80%,3,(IF(Y6&lt;90%,4,5)))))</f>
        <v>2</v>
      </c>
    </row>
    <row r="7" spans="1:26" ht="12.75">
      <c r="A7" s="2" t="s">
        <v>3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2">
        <v>0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0</v>
      </c>
      <c r="Q7" s="2">
        <f>F7+G7</f>
        <v>0</v>
      </c>
      <c r="R7" s="2">
        <f>I7+K7</f>
        <v>2</v>
      </c>
      <c r="S7" s="2">
        <f>C7+D7+E7</f>
        <v>3</v>
      </c>
      <c r="T7" s="2">
        <f>H7+M7</f>
        <v>2</v>
      </c>
      <c r="U7" s="2">
        <f>J7+L7</f>
        <v>2</v>
      </c>
      <c r="V7" s="2">
        <f>B7+N7</f>
        <v>2</v>
      </c>
      <c r="W7" s="2">
        <f>O7+P7</f>
        <v>1</v>
      </c>
      <c r="X7" s="2">
        <f>SUM(B7:P7)</f>
        <v>12</v>
      </c>
      <c r="Y7" s="22">
        <f>X7/15</f>
        <v>0.8</v>
      </c>
      <c r="Z7" s="2">
        <f>IF(Y7&lt;70%,2,(IF(Y7&lt;80%,3,(IF(Y7&lt;90%,4,5)))))</f>
        <v>4</v>
      </c>
    </row>
    <row r="8" spans="1:26" ht="12.75">
      <c r="A8" s="2" t="s">
        <v>11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0</v>
      </c>
      <c r="M8" s="2">
        <v>1</v>
      </c>
      <c r="N8" s="2">
        <v>1</v>
      </c>
      <c r="O8" s="2">
        <v>1</v>
      </c>
      <c r="P8" s="2">
        <v>1</v>
      </c>
      <c r="Q8" s="2">
        <f>F8+G8</f>
        <v>2</v>
      </c>
      <c r="R8" s="2">
        <f>I8+K8</f>
        <v>2</v>
      </c>
      <c r="S8" s="2">
        <f>C8+D8+E8</f>
        <v>3</v>
      </c>
      <c r="T8" s="2">
        <f>H8+M8</f>
        <v>2</v>
      </c>
      <c r="U8" s="2">
        <f>J8+L8</f>
        <v>1</v>
      </c>
      <c r="V8" s="2">
        <f>B8+N8</f>
        <v>2</v>
      </c>
      <c r="W8" s="2">
        <f>O8+P8</f>
        <v>2</v>
      </c>
      <c r="X8" s="2">
        <f>SUM(B8:P8)</f>
        <v>14</v>
      </c>
      <c r="Y8" s="22">
        <f>X8/15</f>
        <v>0.9333333333333333</v>
      </c>
      <c r="Z8" s="2">
        <f>IF(Y8&lt;70%,2,(IF(Y8&lt;80%,3,(IF(Y8&lt;90%,4,5)))))</f>
        <v>5</v>
      </c>
    </row>
    <row r="9" spans="1:26" ht="12.75">
      <c r="A9" s="2" t="s">
        <v>14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0</v>
      </c>
      <c r="J9" s="2">
        <v>0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f>F9+G9</f>
        <v>2</v>
      </c>
      <c r="R9" s="2">
        <f>I9+K9</f>
        <v>1</v>
      </c>
      <c r="S9" s="2">
        <f>C9+D9+E9</f>
        <v>3</v>
      </c>
      <c r="T9" s="2">
        <f>H9+M9</f>
        <v>2</v>
      </c>
      <c r="U9" s="2">
        <f>J9+L9</f>
        <v>1</v>
      </c>
      <c r="V9" s="2">
        <f>B9+N9</f>
        <v>2</v>
      </c>
      <c r="W9" s="2">
        <f>O9+P9</f>
        <v>2</v>
      </c>
      <c r="X9" s="2">
        <f>SUM(B9:P9)</f>
        <v>13</v>
      </c>
      <c r="Y9" s="22">
        <f>X9/15</f>
        <v>0.8666666666666667</v>
      </c>
      <c r="Z9" s="2">
        <f>IF(Y9&lt;70%,2,(IF(Y9&lt;80%,3,(IF(Y9&lt;90%,4,5)))))</f>
        <v>4</v>
      </c>
    </row>
    <row r="10" spans="1:23" ht="12.75">
      <c r="A10" s="2"/>
      <c r="B10" s="2">
        <f aca="true" t="shared" si="0" ref="B10:P10">SUM(B5:B9)</f>
        <v>4</v>
      </c>
      <c r="C10" s="2">
        <f t="shared" si="0"/>
        <v>4</v>
      </c>
      <c r="D10" s="2">
        <f t="shared" si="0"/>
        <v>3</v>
      </c>
      <c r="E10" s="2">
        <f t="shared" si="0"/>
        <v>4</v>
      </c>
      <c r="F10" s="2">
        <f t="shared" si="0"/>
        <v>4</v>
      </c>
      <c r="G10" s="2">
        <f t="shared" si="0"/>
        <v>4</v>
      </c>
      <c r="H10" s="2">
        <f t="shared" si="0"/>
        <v>5</v>
      </c>
      <c r="I10" s="2">
        <f t="shared" si="0"/>
        <v>3</v>
      </c>
      <c r="J10" s="2">
        <f t="shared" si="0"/>
        <v>2</v>
      </c>
      <c r="K10" s="2">
        <f t="shared" si="0"/>
        <v>3</v>
      </c>
      <c r="L10" s="2">
        <f t="shared" si="0"/>
        <v>4</v>
      </c>
      <c r="M10" s="2">
        <f t="shared" si="0"/>
        <v>5</v>
      </c>
      <c r="N10" s="2">
        <f t="shared" si="0"/>
        <v>4</v>
      </c>
      <c r="O10" s="2">
        <f t="shared" si="0"/>
        <v>5</v>
      </c>
      <c r="P10" s="2">
        <f t="shared" si="0"/>
        <v>4</v>
      </c>
      <c r="Q10" s="5"/>
      <c r="R10" s="5"/>
      <c r="S10" s="5"/>
      <c r="T10" s="5"/>
      <c r="U10" s="5"/>
      <c r="V10" s="5"/>
      <c r="W10" s="5"/>
    </row>
    <row r="11" spans="1:23" ht="22.5" customHeight="1">
      <c r="A11" s="11" t="s">
        <v>15</v>
      </c>
      <c r="B11" s="2">
        <f aca="true" t="shared" si="1" ref="B11:P11">B10/$A$4</f>
        <v>0.8</v>
      </c>
      <c r="C11" s="2">
        <f t="shared" si="1"/>
        <v>0.8</v>
      </c>
      <c r="D11" s="2">
        <f t="shared" si="1"/>
        <v>0.6</v>
      </c>
      <c r="E11" s="2">
        <f t="shared" si="1"/>
        <v>0.8</v>
      </c>
      <c r="F11" s="2">
        <f t="shared" si="1"/>
        <v>0.8</v>
      </c>
      <c r="G11" s="2">
        <f t="shared" si="1"/>
        <v>0.8</v>
      </c>
      <c r="H11" s="2">
        <f t="shared" si="1"/>
        <v>1</v>
      </c>
      <c r="I11" s="2">
        <f t="shared" si="1"/>
        <v>0.6</v>
      </c>
      <c r="J11" s="2">
        <f t="shared" si="1"/>
        <v>0.4</v>
      </c>
      <c r="K11" s="2">
        <f t="shared" si="1"/>
        <v>0.6</v>
      </c>
      <c r="L11" s="2">
        <f t="shared" si="1"/>
        <v>0.8</v>
      </c>
      <c r="M11" s="2">
        <f t="shared" si="1"/>
        <v>1</v>
      </c>
      <c r="N11" s="2">
        <f t="shared" si="1"/>
        <v>0.8</v>
      </c>
      <c r="O11" s="2">
        <f t="shared" si="1"/>
        <v>1</v>
      </c>
      <c r="P11" s="2">
        <f t="shared" si="1"/>
        <v>0.8</v>
      </c>
      <c r="Q11" s="5"/>
      <c r="R11" s="5"/>
      <c r="S11" s="5"/>
      <c r="T11" s="5"/>
      <c r="U11" s="5"/>
      <c r="V11" s="5"/>
      <c r="W11" s="5"/>
    </row>
    <row r="13" spans="2:16" ht="12.75">
      <c r="B13" s="76" t="s">
        <v>4</v>
      </c>
      <c r="C13" s="76"/>
      <c r="D13" s="84" t="s">
        <v>5</v>
      </c>
      <c r="E13" s="86"/>
      <c r="F13" s="84" t="s">
        <v>6</v>
      </c>
      <c r="G13" s="85"/>
      <c r="H13" s="86"/>
      <c r="I13" s="84" t="s">
        <v>7</v>
      </c>
      <c r="J13" s="86"/>
      <c r="K13" s="84" t="s">
        <v>8</v>
      </c>
      <c r="L13" s="86"/>
      <c r="M13" s="84" t="s">
        <v>9</v>
      </c>
      <c r="N13" s="86"/>
      <c r="O13" s="84" t="s">
        <v>10</v>
      </c>
      <c r="P13" s="86"/>
    </row>
    <row r="14" spans="1:23" ht="12.75">
      <c r="A14" s="2"/>
      <c r="B14" s="76">
        <f>SUM(Q5:Q9)</f>
        <v>8</v>
      </c>
      <c r="C14" s="76"/>
      <c r="D14" s="76">
        <f>SUM(R5:R9)</f>
        <v>6</v>
      </c>
      <c r="E14" s="76"/>
      <c r="F14" s="84">
        <f>SUM(S5:S9)</f>
        <v>11</v>
      </c>
      <c r="G14" s="85"/>
      <c r="H14" s="86"/>
      <c r="I14" s="76">
        <f>SUM(T5:T9)</f>
        <v>10</v>
      </c>
      <c r="J14" s="76"/>
      <c r="K14" s="76">
        <f>SUM(U5:U9)</f>
        <v>6</v>
      </c>
      <c r="L14" s="76"/>
      <c r="M14" s="76">
        <f>SUM(V5:V9)</f>
        <v>8</v>
      </c>
      <c r="N14" s="76"/>
      <c r="O14" s="76">
        <f>SUM(W5:W9)</f>
        <v>9</v>
      </c>
      <c r="P14" s="76"/>
      <c r="Q14" s="32"/>
      <c r="R14" s="32"/>
      <c r="S14" s="32"/>
      <c r="T14" s="32"/>
      <c r="U14" s="32"/>
      <c r="V14" s="32"/>
      <c r="W14" s="32"/>
    </row>
    <row r="15" spans="1:23" ht="25.5">
      <c r="A15" s="11" t="s">
        <v>15</v>
      </c>
      <c r="B15" s="81">
        <f>B14/(A4*2)</f>
        <v>0.8</v>
      </c>
      <c r="C15" s="81"/>
      <c r="D15" s="81">
        <f>D14/(A4*2)</f>
        <v>0.6</v>
      </c>
      <c r="E15" s="81"/>
      <c r="F15" s="82">
        <f>F14/(A4*3)</f>
        <v>0.7333333333333333</v>
      </c>
      <c r="G15" s="87"/>
      <c r="H15" s="83"/>
      <c r="I15" s="82">
        <f>I14/(A4*2)</f>
        <v>1</v>
      </c>
      <c r="J15" s="83"/>
      <c r="K15" s="82">
        <f>K14/(A4*2)</f>
        <v>0.6</v>
      </c>
      <c r="L15" s="83"/>
      <c r="M15" s="82">
        <f>M14/(A4*2)</f>
        <v>0.8</v>
      </c>
      <c r="N15" s="83"/>
      <c r="O15" s="82">
        <f>O14/(A4*2)</f>
        <v>0.9</v>
      </c>
      <c r="P15" s="83"/>
      <c r="Q15" s="33"/>
      <c r="R15" s="33"/>
      <c r="S15" s="33"/>
      <c r="T15" s="33"/>
      <c r="U15" s="33"/>
      <c r="V15" s="33"/>
      <c r="W15" s="33"/>
    </row>
    <row r="19" spans="1:35" ht="12.75">
      <c r="A19" s="2" t="s">
        <v>65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4"/>
      <c r="AB19" s="5"/>
      <c r="AC19" s="5"/>
      <c r="AD19" s="5"/>
      <c r="AE19" s="5"/>
      <c r="AF19" s="5"/>
      <c r="AG19" s="5"/>
      <c r="AH19" s="5"/>
      <c r="AI19" s="5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4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4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2" t="s">
        <v>66</v>
      </c>
      <c r="B22" s="2">
        <f>COUNTIF(Y5:Y9,"&lt;70%")</f>
        <v>1</v>
      </c>
      <c r="C22" s="28">
        <f>B22/$A$4</f>
        <v>0.2</v>
      </c>
      <c r="D22" s="2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4"/>
      <c r="AB22" s="5"/>
      <c r="AC22" s="5"/>
      <c r="AD22" s="5"/>
      <c r="AE22" s="5"/>
      <c r="AF22" s="5"/>
      <c r="AG22" s="5"/>
      <c r="AH22" s="31"/>
      <c r="AI22" s="5"/>
    </row>
    <row r="23" spans="1:35" ht="12.75">
      <c r="A23" s="2" t="s">
        <v>67</v>
      </c>
      <c r="B23" s="30">
        <f>COUNTIF(Y5:Y9,"&lt;80%")-B22</f>
        <v>1</v>
      </c>
      <c r="C23" s="28">
        <f>B23/$A$4</f>
        <v>0.2</v>
      </c>
      <c r="D23" s="2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4"/>
      <c r="AB23" s="5"/>
      <c r="AC23" s="5"/>
      <c r="AD23" s="5"/>
      <c r="AE23" s="5"/>
      <c r="AF23" s="5"/>
      <c r="AG23" s="5"/>
      <c r="AH23" s="31"/>
      <c r="AI23" s="5"/>
    </row>
    <row r="24" spans="1:35" ht="12.75">
      <c r="A24" s="2" t="s">
        <v>68</v>
      </c>
      <c r="B24" s="30">
        <f>COUNTIF(Y5:Y9,"&lt;90%")-B22-B23</f>
        <v>2</v>
      </c>
      <c r="C24" s="28">
        <f>B24/$A$4</f>
        <v>0.4</v>
      </c>
      <c r="D24" s="2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4"/>
      <c r="AB24" s="5"/>
      <c r="AC24" s="5"/>
      <c r="AD24" s="5"/>
      <c r="AE24" s="5"/>
      <c r="AF24" s="5"/>
      <c r="AG24" s="5"/>
      <c r="AH24" s="31"/>
      <c r="AI24" s="5"/>
    </row>
    <row r="25" spans="1:35" ht="12.75">
      <c r="A25" s="2" t="s">
        <v>69</v>
      </c>
      <c r="B25" s="30">
        <f>COUNTIF(Y5:Y9,"&lt;=100%")-B23-B24-B22</f>
        <v>1</v>
      </c>
      <c r="C25" s="28">
        <f>B25/$A$4</f>
        <v>0.2</v>
      </c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4"/>
      <c r="AB25" s="5"/>
      <c r="AC25" s="5"/>
      <c r="AD25" s="5"/>
      <c r="AE25" s="5"/>
      <c r="AF25" s="5"/>
      <c r="AG25" s="5"/>
      <c r="AH25" s="31"/>
      <c r="AI25" s="5"/>
    </row>
    <row r="26" spans="1:3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4"/>
      <c r="AB26" s="5"/>
      <c r="AC26" s="5"/>
      <c r="AD26" s="5"/>
      <c r="AE26" s="5"/>
      <c r="AF26" s="5"/>
      <c r="AG26" s="5"/>
      <c r="AH26" s="5"/>
      <c r="AI26" s="5"/>
    </row>
    <row r="27" spans="1:3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4"/>
      <c r="AB27" s="5"/>
      <c r="AC27" s="5"/>
      <c r="AD27" s="5"/>
      <c r="AE27" s="5"/>
      <c r="AF27" s="5"/>
      <c r="AG27" s="5"/>
      <c r="AH27" s="5"/>
      <c r="AI27" s="5"/>
    </row>
    <row r="28" spans="1:3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4"/>
      <c r="AB28" s="5"/>
      <c r="AC28" s="5"/>
      <c r="AD28" s="5"/>
      <c r="AE28" s="5"/>
      <c r="AF28" s="5"/>
      <c r="AG28" s="5"/>
      <c r="AH28" s="5"/>
      <c r="AI28" s="5"/>
    </row>
    <row r="29" spans="1:3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4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4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4"/>
      <c r="AB31" s="5"/>
      <c r="AC31" s="5"/>
      <c r="AD31" s="5"/>
      <c r="AE31" s="5"/>
      <c r="AF31" s="5"/>
      <c r="AG31" s="5"/>
      <c r="AH31" s="5"/>
      <c r="AI31" s="5"/>
    </row>
    <row r="32" spans="1:3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4"/>
      <c r="AB33" s="5"/>
      <c r="AC33" s="5"/>
      <c r="AD33" s="5"/>
      <c r="AE33" s="5"/>
      <c r="AF33" s="5"/>
      <c r="AG33" s="5"/>
      <c r="AH33" s="5"/>
      <c r="AI33" s="5"/>
    </row>
    <row r="34" spans="1:3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4"/>
      <c r="AB34" s="5"/>
      <c r="AC34" s="5"/>
      <c r="AD34" s="5"/>
      <c r="AE34" s="5"/>
      <c r="AF34" s="5"/>
      <c r="AG34" s="5"/>
      <c r="AH34" s="5"/>
      <c r="AI34" s="5"/>
    </row>
    <row r="35" spans="1:3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4"/>
      <c r="AB35" s="5"/>
      <c r="AC35" s="5"/>
      <c r="AD35" s="5"/>
      <c r="AE35" s="5"/>
      <c r="AF35" s="5"/>
      <c r="AG35" s="5"/>
      <c r="AH35" s="5"/>
      <c r="AI35" s="5"/>
    </row>
    <row r="36" spans="1:35" ht="12.75">
      <c r="A36" s="2" t="s">
        <v>70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4"/>
      <c r="AB36" s="5"/>
      <c r="AC36" s="5"/>
      <c r="AD36" s="5"/>
      <c r="AE36" s="5"/>
      <c r="AF36" s="5"/>
      <c r="AG36" s="5"/>
      <c r="AH36" s="5"/>
      <c r="AI36" s="5"/>
    </row>
    <row r="37" spans="1:3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"/>
      <c r="AB37" s="5"/>
      <c r="AC37" s="5"/>
      <c r="AD37" s="5"/>
      <c r="AE37" s="5"/>
      <c r="AF37" s="5"/>
      <c r="AG37" s="5"/>
      <c r="AH37" s="5"/>
      <c r="AI37" s="5"/>
    </row>
    <row r="38" spans="1:35" ht="12.75">
      <c r="A38" s="2">
        <v>1</v>
      </c>
      <c r="B38" s="24">
        <f>B11</f>
        <v>0.8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4"/>
      <c r="AB38" s="5"/>
      <c r="AC38" s="5"/>
      <c r="AD38" s="5"/>
      <c r="AE38" s="5"/>
      <c r="AF38" s="5"/>
      <c r="AG38" s="5"/>
      <c r="AH38" s="5"/>
      <c r="AI38" s="5"/>
    </row>
    <row r="39" spans="1:35" ht="12.75">
      <c r="A39" s="2">
        <v>2</v>
      </c>
      <c r="B39" s="24">
        <f>C11</f>
        <v>0.8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4"/>
      <c r="AB39" s="5"/>
      <c r="AC39" s="5"/>
      <c r="AD39" s="5"/>
      <c r="AE39" s="5"/>
      <c r="AF39" s="5"/>
      <c r="AG39" s="5"/>
      <c r="AH39" s="5"/>
      <c r="AI39" s="5"/>
    </row>
    <row r="40" spans="1:35" ht="12.75">
      <c r="A40" s="2">
        <v>3</v>
      </c>
      <c r="B40" s="24">
        <f>D11</f>
        <v>0.6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4"/>
      <c r="AB40" s="5"/>
      <c r="AC40" s="5"/>
      <c r="AD40" s="5"/>
      <c r="AE40" s="5"/>
      <c r="AF40" s="5"/>
      <c r="AG40" s="5"/>
      <c r="AH40" s="5"/>
      <c r="AI40" s="5"/>
    </row>
    <row r="41" spans="1:35" ht="12.75">
      <c r="A41" s="2">
        <v>4</v>
      </c>
      <c r="B41" s="24">
        <f>E11</f>
        <v>0.8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"/>
      <c r="AB41" s="5"/>
      <c r="AC41" s="5"/>
      <c r="AD41" s="5"/>
      <c r="AE41" s="5"/>
      <c r="AF41" s="5"/>
      <c r="AG41" s="5"/>
      <c r="AH41" s="5"/>
      <c r="AI41" s="5"/>
    </row>
    <row r="42" spans="1:35" ht="12.75">
      <c r="A42" s="2">
        <v>5</v>
      </c>
      <c r="B42" s="24">
        <f>F11</f>
        <v>0.8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4"/>
      <c r="AB42" s="5"/>
      <c r="AC42" s="5"/>
      <c r="AD42" s="5"/>
      <c r="AE42" s="5"/>
      <c r="AF42" s="5"/>
      <c r="AG42" s="5"/>
      <c r="AH42" s="5"/>
      <c r="AI42" s="5"/>
    </row>
    <row r="43" spans="1:35" ht="12.75">
      <c r="A43" s="2">
        <v>6</v>
      </c>
      <c r="B43" s="24">
        <f>G11</f>
        <v>0.8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4"/>
      <c r="AB43" s="5"/>
      <c r="AC43" s="5"/>
      <c r="AD43" s="5"/>
      <c r="AE43" s="5"/>
      <c r="AF43" s="5"/>
      <c r="AG43" s="5"/>
      <c r="AH43" s="5"/>
      <c r="AI43" s="5"/>
    </row>
    <row r="44" spans="1:35" ht="12.75">
      <c r="A44" s="2">
        <v>7</v>
      </c>
      <c r="B44" s="24">
        <f>H11</f>
        <v>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4"/>
      <c r="AB44" s="5"/>
      <c r="AC44" s="5"/>
      <c r="AD44" s="5"/>
      <c r="AE44" s="5"/>
      <c r="AF44" s="5"/>
      <c r="AG44" s="5"/>
      <c r="AH44" s="5"/>
      <c r="AI44" s="5"/>
    </row>
    <row r="45" spans="1:35" ht="12.75">
      <c r="A45" s="2">
        <v>8</v>
      </c>
      <c r="B45" s="24">
        <f>I11</f>
        <v>0.6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4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2">
        <v>9</v>
      </c>
      <c r="B46" s="24">
        <f>J11</f>
        <v>0.4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4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2">
        <v>10</v>
      </c>
      <c r="B47" s="24">
        <f>K11</f>
        <v>0.6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4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2">
        <v>11</v>
      </c>
      <c r="B48" s="24">
        <f>L11</f>
        <v>0.8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4"/>
      <c r="AB48" s="5"/>
      <c r="AC48" s="5"/>
      <c r="AD48" s="5"/>
      <c r="AE48" s="5"/>
      <c r="AF48" s="5"/>
      <c r="AG48" s="5"/>
      <c r="AH48" s="5"/>
      <c r="AI48" s="5"/>
    </row>
    <row r="49" spans="1:35" ht="12.75">
      <c r="A49" s="2">
        <v>12</v>
      </c>
      <c r="B49" s="24">
        <f>M11</f>
        <v>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2">
        <v>13</v>
      </c>
      <c r="B50" s="24">
        <f>N11</f>
        <v>0.8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4"/>
      <c r="AB50" s="5"/>
      <c r="AC50" s="5"/>
      <c r="AD50" s="5"/>
      <c r="AE50" s="5"/>
      <c r="AF50" s="5"/>
      <c r="AG50" s="5"/>
      <c r="AH50" s="5"/>
      <c r="AI50" s="5"/>
    </row>
    <row r="51" spans="1:35" ht="12.75">
      <c r="A51" s="2">
        <v>14</v>
      </c>
      <c r="B51" s="24">
        <f>O11</f>
        <v>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4"/>
      <c r="AB51" s="5"/>
      <c r="AC51" s="5"/>
      <c r="AD51" s="5"/>
      <c r="AE51" s="5"/>
      <c r="AF51" s="5"/>
      <c r="AG51" s="5"/>
      <c r="AH51" s="5"/>
      <c r="AI51" s="5"/>
    </row>
    <row r="52" spans="1:35" ht="12.75">
      <c r="A52" s="2">
        <v>15</v>
      </c>
      <c r="B52" s="24">
        <f>P11</f>
        <v>0.8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4"/>
      <c r="AB52" s="5"/>
      <c r="AC52" s="5"/>
      <c r="AD52" s="5"/>
      <c r="AE52" s="5"/>
      <c r="AF52" s="5"/>
      <c r="AG52" s="5"/>
      <c r="AH52" s="5"/>
      <c r="AI52" s="5"/>
    </row>
    <row r="53" spans="1:35" ht="12.75">
      <c r="A53" s="2"/>
      <c r="B53" s="2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4"/>
      <c r="AB53" s="5"/>
      <c r="AC53" s="5"/>
      <c r="AD53" s="5"/>
      <c r="AE53" s="5"/>
      <c r="AF53" s="5"/>
      <c r="AG53" s="5"/>
      <c r="AH53" s="5"/>
      <c r="AI53" s="5"/>
    </row>
    <row r="54" spans="1:35" ht="12.75">
      <c r="A54" s="2"/>
      <c r="B54" s="2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4"/>
      <c r="AB54" s="5"/>
      <c r="AC54" s="5"/>
      <c r="AD54" s="5"/>
      <c r="AE54" s="5"/>
      <c r="AF54" s="5"/>
      <c r="AG54" s="5"/>
      <c r="AH54" s="5"/>
      <c r="AI54" s="5"/>
    </row>
    <row r="55" spans="1:35" ht="12.75">
      <c r="A55" s="2"/>
      <c r="B55" s="2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4"/>
      <c r="AB55" s="5"/>
      <c r="AC55" s="5"/>
      <c r="AD55" s="5"/>
      <c r="AE55" s="5"/>
      <c r="AF55" s="5"/>
      <c r="AG55" s="5"/>
      <c r="AH55" s="5"/>
      <c r="AI55" s="5"/>
    </row>
    <row r="56" spans="1:3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4"/>
      <c r="AB56" s="5"/>
      <c r="AC56" s="5"/>
      <c r="AD56" s="5"/>
      <c r="AE56" s="5"/>
      <c r="AF56" s="5"/>
      <c r="AG56" s="5"/>
      <c r="AH56" s="5"/>
      <c r="AI56" s="5"/>
    </row>
    <row r="57" spans="1:35" ht="12.75">
      <c r="A57" s="2" t="s">
        <v>74</v>
      </c>
      <c r="B57" s="2">
        <f>COUNTIF(B38:B55,"&lt;=0,4")</f>
        <v>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4"/>
      <c r="AB57" s="5"/>
      <c r="AC57" s="5"/>
      <c r="AD57" s="5"/>
      <c r="AE57" s="5"/>
      <c r="AF57" s="5"/>
      <c r="AG57" s="5"/>
      <c r="AH57" s="5"/>
      <c r="AI57" s="5"/>
    </row>
    <row r="58" spans="1:35" ht="12.75">
      <c r="A58" s="2" t="s">
        <v>75</v>
      </c>
      <c r="B58" s="24">
        <f>COUNTIF(B38:B55,"&lt;=0,7")-B57</f>
        <v>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4"/>
      <c r="AB58" s="5"/>
      <c r="AC58" s="5"/>
      <c r="AD58" s="5"/>
      <c r="AE58" s="5"/>
      <c r="AF58" s="5"/>
      <c r="AG58" s="5"/>
      <c r="AH58" s="5"/>
      <c r="AI58" s="5"/>
    </row>
    <row r="59" spans="1:35" ht="12.75">
      <c r="A59" s="2" t="s">
        <v>76</v>
      </c>
      <c r="B59" s="24">
        <f>COUNTIF(B38:B55,"&lt;=1")-B57-B58</f>
        <v>11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4"/>
      <c r="AB59" s="5"/>
      <c r="AC59" s="5"/>
      <c r="AD59" s="5"/>
      <c r="AE59" s="5"/>
      <c r="AF59" s="5"/>
      <c r="AG59" s="5"/>
      <c r="AH59" s="5"/>
      <c r="AI59" s="5"/>
    </row>
    <row r="60" spans="1:35" ht="12.75">
      <c r="A60" s="2"/>
      <c r="B60" s="2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4"/>
      <c r="AB60" s="5"/>
      <c r="AC60" s="5"/>
      <c r="AD60" s="5"/>
      <c r="AE60" s="5"/>
      <c r="AF60" s="5"/>
      <c r="AG60" s="5"/>
      <c r="AH60" s="5"/>
      <c r="AI60" s="5"/>
    </row>
    <row r="61" spans="1:35" ht="12.75">
      <c r="A61" s="2"/>
      <c r="B61" s="2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4"/>
      <c r="AB61" s="5"/>
      <c r="AC61" s="5"/>
      <c r="AD61" s="5"/>
      <c r="AE61" s="5"/>
      <c r="AF61" s="5"/>
      <c r="AG61" s="5"/>
      <c r="AH61" s="5"/>
      <c r="AI61" s="5"/>
    </row>
    <row r="62" spans="1:3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4"/>
      <c r="AB62" s="5"/>
      <c r="AC62" s="5"/>
      <c r="AD62" s="5"/>
      <c r="AE62" s="5"/>
      <c r="AF62" s="5"/>
      <c r="AG62" s="5"/>
      <c r="AH62" s="5"/>
      <c r="AI62" s="5"/>
    </row>
    <row r="63" spans="1:35" ht="12.75">
      <c r="A63" s="2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4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4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1" t="s">
        <v>4</v>
      </c>
      <c r="B65" s="24">
        <f>B15</f>
        <v>0.8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4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1" t="s">
        <v>5</v>
      </c>
      <c r="B66" s="24">
        <f>D15</f>
        <v>0.6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4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1" t="s">
        <v>6</v>
      </c>
      <c r="B67" s="24">
        <f>F15</f>
        <v>0.7333333333333333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4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1" t="s">
        <v>7</v>
      </c>
      <c r="B68" s="24">
        <f>I15</f>
        <v>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4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1" t="s">
        <v>8</v>
      </c>
      <c r="B69" s="24">
        <f>K15</f>
        <v>0.6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4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1" t="s">
        <v>9</v>
      </c>
      <c r="B70" s="24">
        <f>M15</f>
        <v>0.8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4"/>
      <c r="AB70" s="5"/>
      <c r="AC70" s="5"/>
      <c r="AD70" s="5"/>
      <c r="AE70" s="5"/>
      <c r="AF70" s="5"/>
      <c r="AG70" s="5"/>
      <c r="AH70" s="5"/>
      <c r="AI70" s="5"/>
    </row>
    <row r="71" spans="1:35" ht="12.75">
      <c r="A71" s="1" t="s">
        <v>10</v>
      </c>
      <c r="B71" s="24">
        <f>O15</f>
        <v>0.9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4"/>
      <c r="AB71" s="5"/>
      <c r="AC71" s="5"/>
      <c r="AD71" s="5"/>
      <c r="AE71" s="5"/>
      <c r="AF71" s="5"/>
      <c r="AG71" s="5"/>
      <c r="AH71" s="5"/>
      <c r="AI71" s="5"/>
    </row>
    <row r="72" spans="1:35" ht="12.75">
      <c r="A72" s="1"/>
      <c r="B72" s="2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4"/>
      <c r="AB72" s="5"/>
      <c r="AC72" s="5"/>
      <c r="AD72" s="5"/>
      <c r="AE72" s="5"/>
      <c r="AF72" s="5"/>
      <c r="AG72" s="5"/>
      <c r="AH72" s="5"/>
      <c r="AI72" s="5"/>
    </row>
    <row r="73" spans="1:35" ht="12.75">
      <c r="A73" s="1"/>
      <c r="B73" s="2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4"/>
      <c r="AB73" s="5"/>
      <c r="AC73" s="5"/>
      <c r="AD73" s="5"/>
      <c r="AE73" s="5"/>
      <c r="AF73" s="5"/>
      <c r="AG73" s="5"/>
      <c r="AH73" s="5"/>
      <c r="AI73" s="5"/>
    </row>
    <row r="74" spans="1:35" ht="12.75">
      <c r="A74" s="1"/>
      <c r="B74" s="2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4"/>
      <c r="AB74" s="5"/>
      <c r="AC74" s="5"/>
      <c r="AD74" s="5"/>
      <c r="AE74" s="5"/>
      <c r="AF74" s="5"/>
      <c r="AG74" s="5"/>
      <c r="AH74" s="5"/>
      <c r="AI74" s="5"/>
    </row>
    <row r="75" spans="1:35" ht="12.75">
      <c r="A75" s="1"/>
      <c r="B75" s="2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4"/>
      <c r="AB75" s="5"/>
      <c r="AC75" s="5"/>
      <c r="AD75" s="5"/>
      <c r="AE75" s="5"/>
      <c r="AF75" s="5"/>
      <c r="AG75" s="5"/>
      <c r="AH75" s="5"/>
      <c r="AI75" s="5"/>
    </row>
    <row r="76" spans="1:35" ht="12.75">
      <c r="A76" s="1"/>
      <c r="B76" s="2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4"/>
      <c r="AB76" s="5"/>
      <c r="AC76" s="5"/>
      <c r="AD76" s="5"/>
      <c r="AE76" s="5"/>
      <c r="AF76" s="5"/>
      <c r="AG76" s="5"/>
      <c r="AH76" s="5"/>
      <c r="AI76" s="5"/>
    </row>
    <row r="77" spans="1:3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4"/>
      <c r="AB77" s="5"/>
      <c r="AC77" s="5"/>
      <c r="AD77" s="5"/>
      <c r="AE77" s="5"/>
      <c r="AF77" s="5"/>
      <c r="AG77" s="5"/>
      <c r="AH77" s="5"/>
      <c r="AI77" s="5"/>
    </row>
    <row r="78" spans="28:30" ht="12.75">
      <c r="AB78" s="5"/>
      <c r="AC78" s="5"/>
      <c r="AD78" s="5"/>
    </row>
    <row r="79" spans="28:30" ht="12.75">
      <c r="AB79" s="5"/>
      <c r="AC79" s="5"/>
      <c r="AD79" s="5"/>
    </row>
  </sheetData>
  <mergeCells count="21">
    <mergeCell ref="M13:N13"/>
    <mergeCell ref="O13:P13"/>
    <mergeCell ref="F13:H13"/>
    <mergeCell ref="D15:E15"/>
    <mergeCell ref="B14:C14"/>
    <mergeCell ref="I14:J14"/>
    <mergeCell ref="K13:L13"/>
    <mergeCell ref="I13:J13"/>
    <mergeCell ref="B13:C13"/>
    <mergeCell ref="D13:E13"/>
    <mergeCell ref="D14:E14"/>
    <mergeCell ref="K14:L14"/>
    <mergeCell ref="M14:N14"/>
    <mergeCell ref="O14:P14"/>
    <mergeCell ref="B15:C15"/>
    <mergeCell ref="I15:J15"/>
    <mergeCell ref="K15:L15"/>
    <mergeCell ref="M15:N15"/>
    <mergeCell ref="O15:P15"/>
    <mergeCell ref="F14:H14"/>
    <mergeCell ref="F15:H15"/>
  </mergeCells>
  <printOptions/>
  <pageMargins left="0.75" right="0.75" top="1" bottom="1" header="0.5" footer="0.5"/>
  <pageSetup horizontalDpi="600" verticalDpi="600" orientation="landscape" paperSize="9" scale="54" r:id="rId2"/>
  <rowBreaks count="1" manualBreakCount="1">
    <brk id="34" max="26" man="1"/>
  </rowBreaks>
  <colBreaks count="1" manualBreakCount="1">
    <brk id="27" max="7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I80"/>
  <sheetViews>
    <sheetView view="pageBreakPreview" zoomScale="60" zoomScaleNormal="97" workbookViewId="0" topLeftCell="A1">
      <selection activeCell="AI15" sqref="AI15"/>
    </sheetView>
  </sheetViews>
  <sheetFormatPr defaultColWidth="9.00390625" defaultRowHeight="12.75"/>
  <cols>
    <col min="1" max="1" width="15.25390625" style="0" customWidth="1"/>
    <col min="2" max="2" width="4.375" style="0" customWidth="1"/>
    <col min="3" max="3" width="5.625" style="0" customWidth="1"/>
    <col min="4" max="16" width="4.375" style="0" customWidth="1"/>
    <col min="17" max="19" width="4.75390625" style="0" customWidth="1"/>
    <col min="20" max="20" width="5.125" style="0" customWidth="1"/>
    <col min="21" max="22" width="5.00390625" style="0" customWidth="1"/>
    <col min="23" max="24" width="6.25390625" style="0" customWidth="1"/>
    <col min="25" max="25" width="4.75390625" style="0" customWidth="1"/>
    <col min="26" max="26" width="6.875" style="0" customWidth="1"/>
  </cols>
  <sheetData>
    <row r="3" spans="1:28" ht="12.75">
      <c r="A3" s="2" t="s">
        <v>0</v>
      </c>
      <c r="B3" s="88" t="s">
        <v>81</v>
      </c>
      <c r="C3" s="89"/>
      <c r="D3" s="89"/>
      <c r="E3" s="89"/>
      <c r="F3" s="89"/>
      <c r="G3" s="89"/>
      <c r="H3" s="89"/>
      <c r="I3" s="89"/>
      <c r="J3" s="89"/>
      <c r="K3" s="90"/>
      <c r="L3" s="91" t="s">
        <v>82</v>
      </c>
      <c r="M3" s="92"/>
      <c r="N3" s="92"/>
      <c r="O3" s="92"/>
      <c r="P3" s="93"/>
      <c r="Q3" s="3" t="s">
        <v>4</v>
      </c>
      <c r="R3" s="6" t="s">
        <v>5</v>
      </c>
      <c r="S3" s="3" t="s">
        <v>6</v>
      </c>
      <c r="T3" s="6" t="s">
        <v>7</v>
      </c>
      <c r="U3" s="3" t="s">
        <v>8</v>
      </c>
      <c r="V3" s="9" t="s">
        <v>9</v>
      </c>
      <c r="W3" s="35" t="s">
        <v>10</v>
      </c>
      <c r="X3" s="2"/>
      <c r="Y3" s="2"/>
      <c r="Z3" s="9"/>
      <c r="AA3" s="8"/>
      <c r="AB3" s="8"/>
    </row>
    <row r="4" spans="1:28" ht="25.5">
      <c r="A4" s="7">
        <v>5</v>
      </c>
      <c r="B4" s="36">
        <v>1</v>
      </c>
      <c r="C4" s="36">
        <v>2</v>
      </c>
      <c r="D4" s="36">
        <v>3</v>
      </c>
      <c r="E4" s="36">
        <v>4</v>
      </c>
      <c r="F4" s="36">
        <v>5</v>
      </c>
      <c r="G4" s="36">
        <v>6</v>
      </c>
      <c r="H4" s="36">
        <v>7</v>
      </c>
      <c r="I4" s="36">
        <v>8</v>
      </c>
      <c r="J4" s="36">
        <v>9</v>
      </c>
      <c r="K4" s="36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19">
        <v>5.6</v>
      </c>
      <c r="R4" s="2" t="s">
        <v>80</v>
      </c>
      <c r="S4" s="19" t="s">
        <v>79</v>
      </c>
      <c r="T4" s="37">
        <v>7.12</v>
      </c>
      <c r="U4" s="38">
        <v>9.11</v>
      </c>
      <c r="V4" s="37">
        <v>1.13</v>
      </c>
      <c r="W4" s="38">
        <v>14.15</v>
      </c>
      <c r="X4" s="2" t="s">
        <v>12</v>
      </c>
      <c r="Y4" s="2" t="s">
        <v>13</v>
      </c>
      <c r="Z4" s="2" t="s">
        <v>16</v>
      </c>
      <c r="AA4" s="5"/>
      <c r="AB4" s="5"/>
    </row>
    <row r="5" spans="1:26" ht="12.75">
      <c r="A5" s="2" t="s">
        <v>1</v>
      </c>
      <c r="B5" s="2">
        <v>1</v>
      </c>
      <c r="C5" s="2">
        <v>1</v>
      </c>
      <c r="D5" s="2">
        <v>0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0</v>
      </c>
      <c r="K5" s="2">
        <v>0</v>
      </c>
      <c r="L5" s="2">
        <v>5</v>
      </c>
      <c r="M5" s="2">
        <v>4</v>
      </c>
      <c r="N5" s="2">
        <v>3</v>
      </c>
      <c r="O5" s="2">
        <v>0</v>
      </c>
      <c r="P5" s="2">
        <v>4</v>
      </c>
      <c r="Q5" s="2">
        <f>F5+G5</f>
        <v>2</v>
      </c>
      <c r="R5" s="2">
        <f>I5+K5</f>
        <v>1</v>
      </c>
      <c r="S5" s="2">
        <f>C5+D5+E5</f>
        <v>2</v>
      </c>
      <c r="T5" s="2">
        <f>H5+IF(M5&gt;=3,1,0)</f>
        <v>2</v>
      </c>
      <c r="U5" s="2">
        <f>J5+IF(L5&gt;=3,1,0)</f>
        <v>1</v>
      </c>
      <c r="V5" s="2">
        <f>B5+IF(N5&gt;=3,1,0)</f>
        <v>2</v>
      </c>
      <c r="W5" s="2">
        <f>IF(O5&gt;=3,1,0)+IF(P5&gt;=3,1,0)</f>
        <v>1</v>
      </c>
      <c r="X5" s="2">
        <f>SUM(Q5:W5)</f>
        <v>11</v>
      </c>
      <c r="Y5" s="22">
        <f>X5/15</f>
        <v>0.7333333333333333</v>
      </c>
      <c r="Z5" s="2">
        <f>IF(Y5&lt;70%,2,(IF(Y5&lt;80%,3,(IF(Y5&lt;90%,4,5)))))</f>
        <v>3</v>
      </c>
    </row>
    <row r="6" spans="1:26" ht="12.75">
      <c r="A6" s="2" t="s">
        <v>2</v>
      </c>
      <c r="B6" s="2">
        <v>0</v>
      </c>
      <c r="C6" s="2">
        <v>0</v>
      </c>
      <c r="D6" s="2">
        <v>0</v>
      </c>
      <c r="E6" s="2">
        <v>0</v>
      </c>
      <c r="F6" s="2">
        <v>1</v>
      </c>
      <c r="G6" s="2">
        <v>1</v>
      </c>
      <c r="H6" s="2">
        <v>1</v>
      </c>
      <c r="I6" s="2">
        <v>1</v>
      </c>
      <c r="J6" s="2">
        <v>0</v>
      </c>
      <c r="K6" s="2">
        <v>0</v>
      </c>
      <c r="L6" s="2">
        <v>3</v>
      </c>
      <c r="M6" s="2">
        <v>2</v>
      </c>
      <c r="N6" s="2">
        <v>1</v>
      </c>
      <c r="O6" s="2">
        <v>0</v>
      </c>
      <c r="P6" s="2">
        <v>1</v>
      </c>
      <c r="Q6" s="2">
        <f>F6+G6</f>
        <v>2</v>
      </c>
      <c r="R6" s="2">
        <f>I6+K6</f>
        <v>1</v>
      </c>
      <c r="S6" s="2">
        <f>C6+D6+E6</f>
        <v>0</v>
      </c>
      <c r="T6" s="2">
        <f>H6+IF(M6&gt;=3,1,0)</f>
        <v>1</v>
      </c>
      <c r="U6" s="2">
        <f>J6+IF(L6&gt;=3,1,0)</f>
        <v>1</v>
      </c>
      <c r="V6" s="2">
        <f>B6+IF(N6&gt;=3,1,0)</f>
        <v>0</v>
      </c>
      <c r="W6" s="2">
        <f>IF(O6&gt;=3,1,0)+IF(P6&gt;=3,1,0)</f>
        <v>0</v>
      </c>
      <c r="X6" s="2">
        <f>SUM(Q6:W6)</f>
        <v>5</v>
      </c>
      <c r="Y6" s="22">
        <f>X6/15</f>
        <v>0.3333333333333333</v>
      </c>
      <c r="Z6" s="2">
        <f>IF(Y6&lt;70%,2,(IF(Y6&lt;80%,3,(IF(Y6&lt;90%,4,5)))))</f>
        <v>2</v>
      </c>
    </row>
    <row r="7" spans="1:26" ht="12.75">
      <c r="A7" s="2" t="s">
        <v>3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2">
        <v>0</v>
      </c>
      <c r="H7" s="2">
        <v>1</v>
      </c>
      <c r="I7" s="2">
        <v>1</v>
      </c>
      <c r="J7" s="2">
        <v>1</v>
      </c>
      <c r="K7" s="2">
        <v>1</v>
      </c>
      <c r="L7" s="2">
        <v>5</v>
      </c>
      <c r="M7" s="2">
        <v>3</v>
      </c>
      <c r="N7" s="2">
        <v>2</v>
      </c>
      <c r="O7" s="2">
        <v>4</v>
      </c>
      <c r="P7" s="2">
        <v>2</v>
      </c>
      <c r="Q7" s="2">
        <f>F7+G7</f>
        <v>0</v>
      </c>
      <c r="R7" s="2">
        <f>I7+K7</f>
        <v>2</v>
      </c>
      <c r="S7" s="2">
        <f>C7+D7+E7</f>
        <v>3</v>
      </c>
      <c r="T7" s="2">
        <f>H7+IF(M7&gt;=3,1,0)</f>
        <v>2</v>
      </c>
      <c r="U7" s="2">
        <f>J7+IF(L7&gt;=3,1,0)</f>
        <v>2</v>
      </c>
      <c r="V7" s="2">
        <f>B7+IF(N7&gt;=3,1,0)</f>
        <v>1</v>
      </c>
      <c r="W7" s="2">
        <f>IF(O7&gt;=3,1,0)+IF(P7&gt;=3,1,0)</f>
        <v>1</v>
      </c>
      <c r="X7" s="2">
        <f>SUM(Q7:W7)</f>
        <v>11</v>
      </c>
      <c r="Y7" s="22">
        <f>X7/15</f>
        <v>0.7333333333333333</v>
      </c>
      <c r="Z7" s="2">
        <f>IF(Y7&lt;70%,2,(IF(Y7&lt;80%,3,(IF(Y7&lt;90%,4,5)))))</f>
        <v>3</v>
      </c>
    </row>
    <row r="8" spans="1:26" ht="12.75">
      <c r="A8" s="2" t="s">
        <v>11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2</v>
      </c>
      <c r="M8" s="2">
        <v>5</v>
      </c>
      <c r="N8" s="2">
        <v>0</v>
      </c>
      <c r="O8" s="2">
        <v>3</v>
      </c>
      <c r="P8" s="2">
        <v>5</v>
      </c>
      <c r="Q8" s="2">
        <f>F8+G8</f>
        <v>2</v>
      </c>
      <c r="R8" s="2">
        <f>I8+K8</f>
        <v>2</v>
      </c>
      <c r="S8" s="2">
        <f>C8+D8+E8</f>
        <v>3</v>
      </c>
      <c r="T8" s="2">
        <f>H8+IF(M8&gt;=3,1,0)</f>
        <v>2</v>
      </c>
      <c r="U8" s="2">
        <f>J8+IF(L8&gt;=3,1,0)</f>
        <v>1</v>
      </c>
      <c r="V8" s="2">
        <f>B8+IF(N8&gt;=3,1,0)</f>
        <v>1</v>
      </c>
      <c r="W8" s="2">
        <f>IF(O8&gt;=3,1,0)+IF(P8&gt;=3,1,0)</f>
        <v>2</v>
      </c>
      <c r="X8" s="2">
        <f>SUM(Q8:W8)</f>
        <v>13</v>
      </c>
      <c r="Y8" s="22">
        <f>X8/15</f>
        <v>0.8666666666666667</v>
      </c>
      <c r="Z8" s="2">
        <f>IF(Y8&lt;70%,2,(IF(Y8&lt;80%,3,(IF(Y8&lt;90%,4,5)))))</f>
        <v>4</v>
      </c>
    </row>
    <row r="9" spans="1:26" ht="12.75">
      <c r="A9" s="2" t="s">
        <v>14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5</v>
      </c>
      <c r="M9" s="2">
        <v>0</v>
      </c>
      <c r="N9" s="2">
        <v>5</v>
      </c>
      <c r="O9" s="2">
        <v>5</v>
      </c>
      <c r="P9" s="2">
        <v>3</v>
      </c>
      <c r="Q9" s="2">
        <f>F9+G9</f>
        <v>2</v>
      </c>
      <c r="R9" s="2">
        <f>I9+K9</f>
        <v>2</v>
      </c>
      <c r="S9" s="2">
        <f>C9+D9+E9</f>
        <v>3</v>
      </c>
      <c r="T9" s="2">
        <f>H9+IF(M9&gt;=3,1,0)</f>
        <v>1</v>
      </c>
      <c r="U9" s="2">
        <f>J9+IF(L9&gt;=3,1,0)</f>
        <v>2</v>
      </c>
      <c r="V9" s="2">
        <f>B9+IF(N9&gt;=3,1,0)</f>
        <v>2</v>
      </c>
      <c r="W9" s="2">
        <f>IF(O9&gt;=3,1,0)+IF(P9&gt;=3,1,0)</f>
        <v>2</v>
      </c>
      <c r="X9" s="2">
        <f>SUM(Q9:W9)</f>
        <v>14</v>
      </c>
      <c r="Y9" s="22">
        <f>X9/15</f>
        <v>0.9333333333333333</v>
      </c>
      <c r="Z9" s="2">
        <f>IF(Y9&lt;70%,2,(IF(Y9&lt;80%,3,(IF(Y9&lt;90%,4,5)))))</f>
        <v>5</v>
      </c>
    </row>
    <row r="10" spans="1:23" ht="12.75">
      <c r="A10" s="2"/>
      <c r="B10" s="2">
        <f aca="true" t="shared" si="0" ref="B10:P10">SUM(B5:B9)</f>
        <v>4</v>
      </c>
      <c r="C10" s="2">
        <f t="shared" si="0"/>
        <v>4</v>
      </c>
      <c r="D10" s="2">
        <f t="shared" si="0"/>
        <v>3</v>
      </c>
      <c r="E10" s="2">
        <f t="shared" si="0"/>
        <v>4</v>
      </c>
      <c r="F10" s="2">
        <f t="shared" si="0"/>
        <v>4</v>
      </c>
      <c r="G10" s="2">
        <f t="shared" si="0"/>
        <v>4</v>
      </c>
      <c r="H10" s="2">
        <f t="shared" si="0"/>
        <v>5</v>
      </c>
      <c r="I10" s="2">
        <f t="shared" si="0"/>
        <v>5</v>
      </c>
      <c r="J10" s="2">
        <f t="shared" si="0"/>
        <v>3</v>
      </c>
      <c r="K10" s="2">
        <f t="shared" si="0"/>
        <v>3</v>
      </c>
      <c r="L10" s="2">
        <f t="shared" si="0"/>
        <v>20</v>
      </c>
      <c r="M10" s="2">
        <f t="shared" si="0"/>
        <v>14</v>
      </c>
      <c r="N10" s="2">
        <f t="shared" si="0"/>
        <v>11</v>
      </c>
      <c r="O10" s="2">
        <f t="shared" si="0"/>
        <v>12</v>
      </c>
      <c r="P10" s="2">
        <f t="shared" si="0"/>
        <v>15</v>
      </c>
      <c r="Q10" s="5"/>
      <c r="R10" s="5"/>
      <c r="S10" s="5"/>
      <c r="T10" s="5"/>
      <c r="U10" s="5"/>
      <c r="V10" s="5"/>
      <c r="W10" s="5"/>
    </row>
    <row r="11" spans="1:23" ht="22.5" customHeight="1">
      <c r="A11" s="11" t="s">
        <v>15</v>
      </c>
      <c r="B11" s="2">
        <f aca="true" t="shared" si="1" ref="B11:K11">B10/$A$4</f>
        <v>0.8</v>
      </c>
      <c r="C11" s="2">
        <f t="shared" si="1"/>
        <v>0.8</v>
      </c>
      <c r="D11" s="2">
        <f t="shared" si="1"/>
        <v>0.6</v>
      </c>
      <c r="E11" s="2">
        <f t="shared" si="1"/>
        <v>0.8</v>
      </c>
      <c r="F11" s="2">
        <f t="shared" si="1"/>
        <v>0.8</v>
      </c>
      <c r="G11" s="2">
        <f t="shared" si="1"/>
        <v>0.8</v>
      </c>
      <c r="H11" s="2">
        <f t="shared" si="1"/>
        <v>1</v>
      </c>
      <c r="I11" s="2">
        <f t="shared" si="1"/>
        <v>1</v>
      </c>
      <c r="J11" s="2">
        <f t="shared" si="1"/>
        <v>0.6</v>
      </c>
      <c r="K11" s="2">
        <f t="shared" si="1"/>
        <v>0.6</v>
      </c>
      <c r="L11" s="2">
        <f>L10/($A$4*5)</f>
        <v>0.8</v>
      </c>
      <c r="M11" s="2">
        <f>M10/($A$4*5)</f>
        <v>0.56</v>
      </c>
      <c r="N11" s="2">
        <f>N10/($A$4*5)</f>
        <v>0.44</v>
      </c>
      <c r="O11" s="2">
        <f>O10/($A$4*5)</f>
        <v>0.48</v>
      </c>
      <c r="P11" s="2">
        <f>P10/($A$4*5)</f>
        <v>0.6</v>
      </c>
      <c r="Q11" s="5"/>
      <c r="R11" s="5"/>
      <c r="S11" s="5"/>
      <c r="T11" s="5"/>
      <c r="U11" s="5"/>
      <c r="V11" s="5"/>
      <c r="W11" s="5"/>
    </row>
    <row r="13" spans="2:16" ht="12.75">
      <c r="B13" s="76" t="s">
        <v>4</v>
      </c>
      <c r="C13" s="76"/>
      <c r="D13" s="84" t="s">
        <v>5</v>
      </c>
      <c r="E13" s="86"/>
      <c r="F13" s="84" t="s">
        <v>6</v>
      </c>
      <c r="G13" s="85"/>
      <c r="H13" s="86"/>
      <c r="I13" s="84" t="s">
        <v>7</v>
      </c>
      <c r="J13" s="86"/>
      <c r="K13" s="84" t="s">
        <v>8</v>
      </c>
      <c r="L13" s="86"/>
      <c r="M13" s="84" t="s">
        <v>9</v>
      </c>
      <c r="N13" s="86"/>
      <c r="O13" s="84" t="s">
        <v>10</v>
      </c>
      <c r="P13" s="86"/>
    </row>
    <row r="14" spans="1:23" ht="12.75">
      <c r="A14" s="2"/>
      <c r="B14" s="76">
        <f>SUM(Q5:Q9)</f>
        <v>8</v>
      </c>
      <c r="C14" s="76"/>
      <c r="D14" s="76">
        <f>SUM(R5:R9)</f>
        <v>8</v>
      </c>
      <c r="E14" s="76"/>
      <c r="F14" s="84">
        <f>SUM(S5:S9)</f>
        <v>11</v>
      </c>
      <c r="G14" s="85"/>
      <c r="H14" s="86"/>
      <c r="I14" s="76">
        <f>SUM(T5:T9)</f>
        <v>8</v>
      </c>
      <c r="J14" s="76"/>
      <c r="K14" s="76">
        <f>SUM(U5:U9)</f>
        <v>7</v>
      </c>
      <c r="L14" s="76"/>
      <c r="M14" s="76">
        <f>SUM(V5:V9)</f>
        <v>6</v>
      </c>
      <c r="N14" s="76"/>
      <c r="O14" s="76">
        <f>SUM(W5:W9)</f>
        <v>6</v>
      </c>
      <c r="P14" s="76"/>
      <c r="Q14" s="32"/>
      <c r="R14" s="32"/>
      <c r="S14" s="32"/>
      <c r="T14" s="32"/>
      <c r="U14" s="32"/>
      <c r="V14" s="32"/>
      <c r="W14" s="32"/>
    </row>
    <row r="15" spans="1:23" ht="25.5">
      <c r="A15" s="11" t="s">
        <v>15</v>
      </c>
      <c r="B15" s="81">
        <f>B14/(A4*2)</f>
        <v>0.8</v>
      </c>
      <c r="C15" s="81"/>
      <c r="D15" s="81">
        <f>D14/(A4*2)</f>
        <v>0.8</v>
      </c>
      <c r="E15" s="81"/>
      <c r="F15" s="82">
        <f>F14/(A4*3)</f>
        <v>0.7333333333333333</v>
      </c>
      <c r="G15" s="87"/>
      <c r="H15" s="83"/>
      <c r="I15" s="82">
        <f>I14/(A4*2)</f>
        <v>0.8</v>
      </c>
      <c r="J15" s="83"/>
      <c r="K15" s="82">
        <f>K14/(A4*2)</f>
        <v>0.7</v>
      </c>
      <c r="L15" s="83"/>
      <c r="M15" s="82">
        <f>M14/(A4*2)</f>
        <v>0.6</v>
      </c>
      <c r="N15" s="83"/>
      <c r="O15" s="82">
        <f>O14/(A4*2)</f>
        <v>0.6</v>
      </c>
      <c r="P15" s="83"/>
      <c r="Q15" s="33"/>
      <c r="R15" s="33"/>
      <c r="S15" s="33"/>
      <c r="T15" s="33"/>
      <c r="U15" s="33"/>
      <c r="V15" s="33"/>
      <c r="W15" s="33"/>
    </row>
    <row r="19" spans="1:35" ht="12.75">
      <c r="A19" s="2" t="s">
        <v>65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4"/>
      <c r="AB19" s="5"/>
      <c r="AC19" s="5"/>
      <c r="AD19" s="5"/>
      <c r="AE19" s="5"/>
      <c r="AF19" s="5"/>
      <c r="AG19" s="5"/>
      <c r="AH19" s="5"/>
      <c r="AI19" s="5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4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4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2" t="s">
        <v>66</v>
      </c>
      <c r="B22" s="2">
        <f>COUNTIF(Y5:Y9,"&lt;70%")</f>
        <v>1</v>
      </c>
      <c r="C22" s="28">
        <f>B22/$A$4</f>
        <v>0.2</v>
      </c>
      <c r="D22" s="2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4"/>
      <c r="AB22" s="5"/>
      <c r="AC22" s="5"/>
      <c r="AD22" s="5"/>
      <c r="AE22" s="5"/>
      <c r="AF22" s="5"/>
      <c r="AG22" s="5"/>
      <c r="AH22" s="31"/>
      <c r="AI22" s="5"/>
    </row>
    <row r="23" spans="1:35" ht="12.75">
      <c r="A23" s="2" t="s">
        <v>67</v>
      </c>
      <c r="B23" s="30">
        <f>COUNTIF(Y5:Y9,"&lt;80%")-B22</f>
        <v>2</v>
      </c>
      <c r="C23" s="28">
        <f>B23/$A$4</f>
        <v>0.4</v>
      </c>
      <c r="D23" s="2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4"/>
      <c r="AB23" s="5"/>
      <c r="AC23" s="5"/>
      <c r="AD23" s="5"/>
      <c r="AE23" s="5"/>
      <c r="AF23" s="5"/>
      <c r="AG23" s="5"/>
      <c r="AH23" s="31"/>
      <c r="AI23" s="5"/>
    </row>
    <row r="24" spans="1:35" ht="12.75">
      <c r="A24" s="2" t="s">
        <v>68</v>
      </c>
      <c r="B24" s="30">
        <f>COUNTIF(Y5:Y9,"&lt;90%")-B22-B23</f>
        <v>1</v>
      </c>
      <c r="C24" s="28">
        <f>B24/$A$4</f>
        <v>0.2</v>
      </c>
      <c r="D24" s="2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4"/>
      <c r="AB24" s="5"/>
      <c r="AC24" s="5"/>
      <c r="AD24" s="5"/>
      <c r="AE24" s="5"/>
      <c r="AF24" s="5"/>
      <c r="AG24" s="5"/>
      <c r="AH24" s="31"/>
      <c r="AI24" s="5"/>
    </row>
    <row r="25" spans="1:35" ht="12.75">
      <c r="A25" s="2" t="s">
        <v>69</v>
      </c>
      <c r="B25" s="30">
        <f>COUNTIF(Y5:Y9,"&lt;=100%")-B23-B24-B22</f>
        <v>1</v>
      </c>
      <c r="C25" s="28">
        <f>B25/$A$4</f>
        <v>0.2</v>
      </c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4"/>
      <c r="AB25" s="5"/>
      <c r="AC25" s="5"/>
      <c r="AD25" s="5"/>
      <c r="AE25" s="5"/>
      <c r="AF25" s="5"/>
      <c r="AG25" s="5"/>
      <c r="AH25" s="31"/>
      <c r="AI25" s="5"/>
    </row>
    <row r="26" spans="1:3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4"/>
      <c r="AB26" s="5"/>
      <c r="AC26" s="5"/>
      <c r="AD26" s="5"/>
      <c r="AE26" s="5"/>
      <c r="AF26" s="5"/>
      <c r="AG26" s="5"/>
      <c r="AH26" s="5"/>
      <c r="AI26" s="5"/>
    </row>
    <row r="27" spans="1:3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4"/>
      <c r="AB27" s="5"/>
      <c r="AC27" s="5"/>
      <c r="AD27" s="5"/>
      <c r="AE27" s="5"/>
      <c r="AF27" s="5"/>
      <c r="AG27" s="5"/>
      <c r="AH27" s="5"/>
      <c r="AI27" s="5"/>
    </row>
    <row r="28" spans="1:3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4"/>
      <c r="AB28" s="5"/>
      <c r="AC28" s="5"/>
      <c r="AD28" s="5"/>
      <c r="AE28" s="5"/>
      <c r="AF28" s="5"/>
      <c r="AG28" s="5"/>
      <c r="AH28" s="5"/>
      <c r="AI28" s="5"/>
    </row>
    <row r="29" spans="1:3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4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4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4"/>
      <c r="AB31" s="5"/>
      <c r="AC31" s="5"/>
      <c r="AD31" s="5"/>
      <c r="AE31" s="5"/>
      <c r="AF31" s="5"/>
      <c r="AG31" s="5"/>
      <c r="AH31" s="5"/>
      <c r="AI31" s="5"/>
    </row>
    <row r="32" spans="1:3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4"/>
      <c r="AB33" s="5"/>
      <c r="AC33" s="5"/>
      <c r="AD33" s="5"/>
      <c r="AE33" s="5"/>
      <c r="AF33" s="5"/>
      <c r="AG33" s="5"/>
      <c r="AH33" s="5"/>
      <c r="AI33" s="5"/>
    </row>
    <row r="34" spans="1:3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4"/>
      <c r="AB34" s="5"/>
      <c r="AC34" s="5"/>
      <c r="AD34" s="5"/>
      <c r="AE34" s="5"/>
      <c r="AF34" s="5"/>
      <c r="AG34" s="5"/>
      <c r="AH34" s="5"/>
      <c r="AI34" s="5"/>
    </row>
    <row r="35" spans="1:3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4"/>
      <c r="AB35" s="5"/>
      <c r="AC35" s="5"/>
      <c r="AD35" s="5"/>
      <c r="AE35" s="5"/>
      <c r="AF35" s="5"/>
      <c r="AG35" s="5"/>
      <c r="AH35" s="5"/>
      <c r="AI35" s="5"/>
    </row>
    <row r="36" spans="1:35" ht="12.75">
      <c r="A36" s="2" t="s">
        <v>70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4"/>
      <c r="AB36" s="5"/>
      <c r="AC36" s="5"/>
      <c r="AD36" s="5"/>
      <c r="AE36" s="5"/>
      <c r="AF36" s="5"/>
      <c r="AG36" s="5"/>
      <c r="AH36" s="5"/>
      <c r="AI36" s="5"/>
    </row>
    <row r="37" spans="1:3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"/>
      <c r="AB37" s="5"/>
      <c r="AC37" s="5"/>
      <c r="AD37" s="5"/>
      <c r="AE37" s="5"/>
      <c r="AF37" s="5"/>
      <c r="AG37" s="5"/>
      <c r="AH37" s="5"/>
      <c r="AI37" s="5"/>
    </row>
    <row r="38" spans="1:35" ht="12.75">
      <c r="A38" s="2">
        <v>1</v>
      </c>
      <c r="B38" s="24">
        <f>B11</f>
        <v>0.8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4"/>
      <c r="AB38" s="5"/>
      <c r="AC38" s="5"/>
      <c r="AD38" s="5"/>
      <c r="AE38" s="5"/>
      <c r="AF38" s="5"/>
      <c r="AG38" s="5"/>
      <c r="AH38" s="5"/>
      <c r="AI38" s="5"/>
    </row>
    <row r="39" spans="1:35" ht="12.75">
      <c r="A39" s="2">
        <v>2</v>
      </c>
      <c r="B39" s="24">
        <f>C11</f>
        <v>0.8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4"/>
      <c r="AB39" s="5"/>
      <c r="AC39" s="5"/>
      <c r="AD39" s="5"/>
      <c r="AE39" s="5"/>
      <c r="AF39" s="5"/>
      <c r="AG39" s="5"/>
      <c r="AH39" s="5"/>
      <c r="AI39" s="5"/>
    </row>
    <row r="40" spans="1:35" ht="12.75">
      <c r="A40" s="2">
        <v>3</v>
      </c>
      <c r="B40" s="24">
        <f>D11</f>
        <v>0.6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4"/>
      <c r="AB40" s="5"/>
      <c r="AC40" s="5"/>
      <c r="AD40" s="5"/>
      <c r="AE40" s="5"/>
      <c r="AF40" s="5"/>
      <c r="AG40" s="5"/>
      <c r="AH40" s="5"/>
      <c r="AI40" s="5"/>
    </row>
    <row r="41" spans="1:35" ht="12.75">
      <c r="A41" s="2">
        <v>4</v>
      </c>
      <c r="B41" s="24">
        <f>E11</f>
        <v>0.8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"/>
      <c r="AB41" s="5"/>
      <c r="AC41" s="5"/>
      <c r="AD41" s="5"/>
      <c r="AE41" s="5"/>
      <c r="AF41" s="5"/>
      <c r="AG41" s="5"/>
      <c r="AH41" s="5"/>
      <c r="AI41" s="5"/>
    </row>
    <row r="42" spans="1:35" ht="12.75">
      <c r="A42" s="2">
        <v>5</v>
      </c>
      <c r="B42" s="24">
        <f>F11</f>
        <v>0.8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4"/>
      <c r="AB42" s="5"/>
      <c r="AC42" s="5"/>
      <c r="AD42" s="5"/>
      <c r="AE42" s="5"/>
      <c r="AF42" s="5"/>
      <c r="AG42" s="5"/>
      <c r="AH42" s="5"/>
      <c r="AI42" s="5"/>
    </row>
    <row r="43" spans="1:35" ht="12.75">
      <c r="A43" s="2">
        <v>6</v>
      </c>
      <c r="B43" s="24">
        <f>G11</f>
        <v>0.8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4"/>
      <c r="AB43" s="5"/>
      <c r="AC43" s="5"/>
      <c r="AD43" s="5"/>
      <c r="AE43" s="5"/>
      <c r="AF43" s="5"/>
      <c r="AG43" s="5"/>
      <c r="AH43" s="5"/>
      <c r="AI43" s="5"/>
    </row>
    <row r="44" spans="1:35" ht="12.75">
      <c r="A44" s="2">
        <v>7</v>
      </c>
      <c r="B44" s="24">
        <f>H11</f>
        <v>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4"/>
      <c r="AB44" s="5"/>
      <c r="AC44" s="5"/>
      <c r="AD44" s="5"/>
      <c r="AE44" s="5"/>
      <c r="AF44" s="5"/>
      <c r="AG44" s="5"/>
      <c r="AH44" s="5"/>
      <c r="AI44" s="5"/>
    </row>
    <row r="45" spans="1:35" ht="12.75">
      <c r="A45" s="2">
        <v>8</v>
      </c>
      <c r="B45" s="24">
        <f>I11</f>
        <v>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4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2">
        <v>9</v>
      </c>
      <c r="B46" s="24">
        <f>J11</f>
        <v>0.6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4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2">
        <v>10</v>
      </c>
      <c r="B47" s="24">
        <f>K11</f>
        <v>0.6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4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2">
        <v>11</v>
      </c>
      <c r="B48" s="24">
        <f>L11</f>
        <v>0.8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4"/>
      <c r="AB48" s="5"/>
      <c r="AC48" s="5"/>
      <c r="AD48" s="5"/>
      <c r="AE48" s="5"/>
      <c r="AF48" s="5"/>
      <c r="AG48" s="5"/>
      <c r="AH48" s="5"/>
      <c r="AI48" s="5"/>
    </row>
    <row r="49" spans="1:35" ht="12.75">
      <c r="A49" s="2">
        <v>12</v>
      </c>
      <c r="B49" s="24">
        <f>M11</f>
        <v>0.56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2">
        <v>13</v>
      </c>
      <c r="B50" s="24">
        <f>N11</f>
        <v>0.44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4"/>
      <c r="AB50" s="5"/>
      <c r="AC50" s="5"/>
      <c r="AD50" s="5"/>
      <c r="AE50" s="5"/>
      <c r="AF50" s="5"/>
      <c r="AG50" s="5"/>
      <c r="AH50" s="5"/>
      <c r="AI50" s="5"/>
    </row>
    <row r="51" spans="1:35" ht="12.75">
      <c r="A51" s="2">
        <v>14</v>
      </c>
      <c r="B51" s="24">
        <f>O11</f>
        <v>0.48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4"/>
      <c r="AB51" s="5"/>
      <c r="AC51" s="5"/>
      <c r="AD51" s="5"/>
      <c r="AE51" s="5"/>
      <c r="AF51" s="5"/>
      <c r="AG51" s="5"/>
      <c r="AH51" s="5"/>
      <c r="AI51" s="5"/>
    </row>
    <row r="52" spans="1:35" ht="12.75">
      <c r="A52" s="2">
        <v>15</v>
      </c>
      <c r="B52" s="24">
        <f>P11</f>
        <v>0.6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4"/>
      <c r="AB52" s="5"/>
      <c r="AC52" s="5"/>
      <c r="AD52" s="5"/>
      <c r="AE52" s="5"/>
      <c r="AF52" s="5"/>
      <c r="AG52" s="5"/>
      <c r="AH52" s="5"/>
      <c r="AI52" s="5"/>
    </row>
    <row r="53" spans="1:35" ht="12.75">
      <c r="A53" s="2"/>
      <c r="B53" s="2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4"/>
      <c r="AB53" s="5"/>
      <c r="AC53" s="5"/>
      <c r="AD53" s="5"/>
      <c r="AE53" s="5"/>
      <c r="AF53" s="5"/>
      <c r="AG53" s="5"/>
      <c r="AH53" s="5"/>
      <c r="AI53" s="5"/>
    </row>
    <row r="54" spans="1:35" ht="12.75">
      <c r="A54" s="2"/>
      <c r="B54" s="2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4"/>
      <c r="AB54" s="5"/>
      <c r="AC54" s="5"/>
      <c r="AD54" s="5"/>
      <c r="AE54" s="5"/>
      <c r="AF54" s="5"/>
      <c r="AG54" s="5"/>
      <c r="AH54" s="5"/>
      <c r="AI54" s="5"/>
    </row>
    <row r="55" spans="1:35" ht="12.75">
      <c r="A55" s="2"/>
      <c r="B55" s="2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4"/>
      <c r="AB55" s="5"/>
      <c r="AC55" s="5"/>
      <c r="AD55" s="5"/>
      <c r="AE55" s="5"/>
      <c r="AF55" s="5"/>
      <c r="AG55" s="5"/>
      <c r="AH55" s="5"/>
      <c r="AI55" s="5"/>
    </row>
    <row r="56" spans="1:3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4"/>
      <c r="AB56" s="5"/>
      <c r="AC56" s="5"/>
      <c r="AD56" s="5"/>
      <c r="AE56" s="5"/>
      <c r="AF56" s="5"/>
      <c r="AG56" s="5"/>
      <c r="AH56" s="5"/>
      <c r="AI56" s="5"/>
    </row>
    <row r="57" spans="1:35" ht="12.75">
      <c r="A57" s="2" t="s">
        <v>74</v>
      </c>
      <c r="B57" s="2">
        <f>COUNTIF(B38:B55,"&lt;=0,4")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4"/>
      <c r="AB57" s="5"/>
      <c r="AC57" s="5"/>
      <c r="AD57" s="5"/>
      <c r="AE57" s="5"/>
      <c r="AF57" s="5"/>
      <c r="AG57" s="5"/>
      <c r="AH57" s="5"/>
      <c r="AI57" s="5"/>
    </row>
    <row r="58" spans="1:35" ht="12.75">
      <c r="A58" s="2" t="s">
        <v>75</v>
      </c>
      <c r="B58" s="24">
        <f>COUNTIF(B38:B55,"&lt;=0,7")-B57</f>
        <v>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4"/>
      <c r="AB58" s="5"/>
      <c r="AC58" s="5"/>
      <c r="AD58" s="5"/>
      <c r="AE58" s="5"/>
      <c r="AF58" s="5"/>
      <c r="AG58" s="5"/>
      <c r="AH58" s="5"/>
      <c r="AI58" s="5"/>
    </row>
    <row r="59" spans="1:35" ht="12.75">
      <c r="A59" s="2" t="s">
        <v>76</v>
      </c>
      <c r="B59" s="24">
        <f>COUNTIF(B38:B55,"&lt;=1")-B57-B58</f>
        <v>8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4"/>
      <c r="AB59" s="5"/>
      <c r="AC59" s="5"/>
      <c r="AD59" s="5"/>
      <c r="AE59" s="5"/>
      <c r="AF59" s="5"/>
      <c r="AG59" s="5"/>
      <c r="AH59" s="5"/>
      <c r="AI59" s="5"/>
    </row>
    <row r="60" spans="1:35" ht="12.75">
      <c r="A60" s="2"/>
      <c r="B60" s="2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4"/>
      <c r="AB60" s="5"/>
      <c r="AC60" s="5"/>
      <c r="AD60" s="5"/>
      <c r="AE60" s="5"/>
      <c r="AF60" s="5"/>
      <c r="AG60" s="5"/>
      <c r="AH60" s="5"/>
      <c r="AI60" s="5"/>
    </row>
    <row r="61" spans="1:35" ht="12.75">
      <c r="A61" s="2"/>
      <c r="B61" s="2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4"/>
      <c r="AB61" s="5"/>
      <c r="AC61" s="5"/>
      <c r="AD61" s="5"/>
      <c r="AE61" s="5"/>
      <c r="AF61" s="5"/>
      <c r="AG61" s="5"/>
      <c r="AH61" s="5"/>
      <c r="AI61" s="5"/>
    </row>
    <row r="62" spans="1:3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4"/>
      <c r="AB62" s="5"/>
      <c r="AC62" s="5"/>
      <c r="AD62" s="5"/>
      <c r="AE62" s="5"/>
      <c r="AF62" s="5"/>
      <c r="AG62" s="5"/>
      <c r="AH62" s="5"/>
      <c r="AI62" s="5"/>
    </row>
    <row r="63" spans="1:35" ht="12.75">
      <c r="A63" s="2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4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4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1" t="s">
        <v>4</v>
      </c>
      <c r="B65" s="24">
        <f>B15</f>
        <v>0.8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4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1" t="s">
        <v>5</v>
      </c>
      <c r="B66" s="24">
        <f>D15</f>
        <v>0.8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4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1" t="s">
        <v>6</v>
      </c>
      <c r="B67" s="24">
        <f>F15</f>
        <v>0.7333333333333333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4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1" t="s">
        <v>7</v>
      </c>
      <c r="B68" s="24">
        <f>I15</f>
        <v>0.8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4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1" t="s">
        <v>8</v>
      </c>
      <c r="B69" s="24">
        <f>K15</f>
        <v>0.7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4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1" t="s">
        <v>9</v>
      </c>
      <c r="B70" s="24">
        <f>M15</f>
        <v>0.6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4"/>
      <c r="AB70" s="5"/>
      <c r="AC70" s="5"/>
      <c r="AD70" s="5"/>
      <c r="AE70" s="5"/>
      <c r="AF70" s="5"/>
      <c r="AG70" s="5"/>
      <c r="AH70" s="5"/>
      <c r="AI70" s="5"/>
    </row>
    <row r="71" spans="1:35" ht="12.75">
      <c r="A71" s="1" t="s">
        <v>10</v>
      </c>
      <c r="B71" s="24">
        <f>O15</f>
        <v>0.6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4"/>
      <c r="AB71" s="5"/>
      <c r="AC71" s="5"/>
      <c r="AD71" s="5"/>
      <c r="AE71" s="5"/>
      <c r="AF71" s="5"/>
      <c r="AG71" s="5"/>
      <c r="AH71" s="5"/>
      <c r="AI71" s="5"/>
    </row>
    <row r="72" spans="1:35" ht="12.75">
      <c r="A72" s="1"/>
      <c r="B72" s="2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4"/>
      <c r="AB72" s="5"/>
      <c r="AC72" s="5"/>
      <c r="AD72" s="5"/>
      <c r="AE72" s="5"/>
      <c r="AF72" s="5"/>
      <c r="AG72" s="5"/>
      <c r="AH72" s="5"/>
      <c r="AI72" s="5"/>
    </row>
    <row r="73" spans="1:35" ht="12.75">
      <c r="A73" s="1"/>
      <c r="B73" s="2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4"/>
      <c r="AB73" s="5"/>
      <c r="AC73" s="5"/>
      <c r="AD73" s="5"/>
      <c r="AE73" s="5"/>
      <c r="AF73" s="5"/>
      <c r="AG73" s="5"/>
      <c r="AH73" s="5"/>
      <c r="AI73" s="5"/>
    </row>
    <row r="74" spans="1:35" ht="12.75">
      <c r="A74" s="1"/>
      <c r="B74" s="2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4"/>
      <c r="AB74" s="5"/>
      <c r="AC74" s="5"/>
      <c r="AD74" s="5"/>
      <c r="AE74" s="5"/>
      <c r="AF74" s="5"/>
      <c r="AG74" s="5"/>
      <c r="AH74" s="5"/>
      <c r="AI74" s="5"/>
    </row>
    <row r="75" spans="1:35" ht="12.75">
      <c r="A75" s="1"/>
      <c r="B75" s="2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4"/>
      <c r="AB75" s="5"/>
      <c r="AC75" s="5"/>
      <c r="AD75" s="5"/>
      <c r="AE75" s="5"/>
      <c r="AF75" s="5"/>
      <c r="AG75" s="5"/>
      <c r="AH75" s="5"/>
      <c r="AI75" s="5"/>
    </row>
    <row r="76" spans="1:35" ht="12.75">
      <c r="A76" s="1"/>
      <c r="B76" s="2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4"/>
      <c r="AB76" s="5"/>
      <c r="AC76" s="5"/>
      <c r="AD76" s="5"/>
      <c r="AE76" s="5"/>
      <c r="AF76" s="5"/>
      <c r="AG76" s="5"/>
      <c r="AH76" s="5"/>
      <c r="AI76" s="5"/>
    </row>
    <row r="77" spans="1:3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4"/>
      <c r="AB77" s="5"/>
      <c r="AC77" s="5"/>
      <c r="AD77" s="5"/>
      <c r="AE77" s="5"/>
      <c r="AF77" s="5"/>
      <c r="AG77" s="5"/>
      <c r="AH77" s="5"/>
      <c r="AI77" s="5"/>
    </row>
    <row r="78" spans="28:35" ht="12.75">
      <c r="AB78" s="5"/>
      <c r="AC78" s="5"/>
      <c r="AD78" s="5"/>
      <c r="AE78" s="5"/>
      <c r="AF78" s="5"/>
      <c r="AG78" s="5"/>
      <c r="AH78" s="5"/>
      <c r="AI78" s="5"/>
    </row>
    <row r="79" spans="28:35" ht="12.75">
      <c r="AB79" s="5"/>
      <c r="AC79" s="5"/>
      <c r="AD79" s="5"/>
      <c r="AE79" s="5"/>
      <c r="AF79" s="5"/>
      <c r="AG79" s="5"/>
      <c r="AH79" s="5"/>
      <c r="AI79" s="5"/>
    </row>
    <row r="80" spans="28:35" ht="12.75">
      <c r="AB80" s="5"/>
      <c r="AC80" s="5"/>
      <c r="AD80" s="5"/>
      <c r="AE80" s="5"/>
      <c r="AF80" s="5"/>
      <c r="AG80" s="5"/>
      <c r="AH80" s="5"/>
      <c r="AI80" s="5"/>
    </row>
  </sheetData>
  <mergeCells count="23">
    <mergeCell ref="B3:K3"/>
    <mergeCell ref="L3:P3"/>
    <mergeCell ref="K14:L14"/>
    <mergeCell ref="M14:N14"/>
    <mergeCell ref="O14:P14"/>
    <mergeCell ref="B13:C13"/>
    <mergeCell ref="D13:E13"/>
    <mergeCell ref="D14:E14"/>
    <mergeCell ref="B14:C14"/>
    <mergeCell ref="B15:C15"/>
    <mergeCell ref="I15:J15"/>
    <mergeCell ref="K15:L15"/>
    <mergeCell ref="M15:N15"/>
    <mergeCell ref="D15:E15"/>
    <mergeCell ref="O15:P15"/>
    <mergeCell ref="F14:H14"/>
    <mergeCell ref="F15:H15"/>
    <mergeCell ref="I13:J13"/>
    <mergeCell ref="I14:J14"/>
    <mergeCell ref="K13:L13"/>
    <mergeCell ref="M13:N13"/>
    <mergeCell ref="O13:P13"/>
    <mergeCell ref="F13:H13"/>
  </mergeCells>
  <printOptions/>
  <pageMargins left="0.75" right="0.75" top="1" bottom="1" header="0.5" footer="0.5"/>
  <pageSetup horizontalDpi="600" verticalDpi="600" orientation="landscape" paperSize="9" scale="84" r:id="rId2"/>
  <rowBreaks count="1" manualBreakCount="1">
    <brk id="34" max="26" man="1"/>
  </rowBreaks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I121"/>
  <sheetViews>
    <sheetView view="pageBreakPreview" zoomScale="60" zoomScaleNormal="97" workbookViewId="0" topLeftCell="A25">
      <selection activeCell="AE50" sqref="AE50"/>
    </sheetView>
  </sheetViews>
  <sheetFormatPr defaultColWidth="9.00390625" defaultRowHeight="12.75"/>
  <cols>
    <col min="1" max="1" width="15.25390625" style="0" customWidth="1"/>
    <col min="2" max="2" width="4.375" style="0" customWidth="1"/>
    <col min="3" max="3" width="5.625" style="0" customWidth="1"/>
    <col min="4" max="4" width="6.125" style="0" customWidth="1"/>
    <col min="5" max="5" width="5.00390625" style="0" customWidth="1"/>
    <col min="6" max="11" width="4.375" style="0" customWidth="1"/>
    <col min="12" max="12" width="5.25390625" style="0" customWidth="1"/>
    <col min="13" max="13" width="5.00390625" style="0" customWidth="1"/>
    <col min="14" max="14" width="5.875" style="0" customWidth="1"/>
    <col min="15" max="15" width="5.00390625" style="0" customWidth="1"/>
    <col min="16" max="16" width="4.375" style="0" customWidth="1"/>
    <col min="17" max="18" width="4.75390625" style="0" customWidth="1"/>
    <col min="19" max="19" width="4.875" style="0" customWidth="1"/>
    <col min="20" max="20" width="5.125" style="0" customWidth="1"/>
    <col min="21" max="22" width="5.00390625" style="0" customWidth="1"/>
    <col min="23" max="24" width="6.25390625" style="0" customWidth="1"/>
    <col min="25" max="25" width="4.75390625" style="0" customWidth="1"/>
    <col min="26" max="26" width="6.875" style="0" customWidth="1"/>
  </cols>
  <sheetData>
    <row r="3" spans="1:28" ht="12.75">
      <c r="A3" s="2" t="s">
        <v>0</v>
      </c>
      <c r="B3" s="94" t="s">
        <v>81</v>
      </c>
      <c r="C3" s="94"/>
      <c r="D3" s="94"/>
      <c r="E3" s="94"/>
      <c r="F3" s="94"/>
      <c r="G3" s="91" t="s">
        <v>82</v>
      </c>
      <c r="H3" s="92"/>
      <c r="I3" s="92"/>
      <c r="J3" s="92"/>
      <c r="K3" s="93"/>
      <c r="L3" s="88" t="s">
        <v>83</v>
      </c>
      <c r="M3" s="89"/>
      <c r="N3" s="89"/>
      <c r="O3" s="89"/>
      <c r="P3" s="90"/>
      <c r="Q3" s="3" t="s">
        <v>4</v>
      </c>
      <c r="R3" s="6" t="s">
        <v>5</v>
      </c>
      <c r="S3" s="3" t="s">
        <v>6</v>
      </c>
      <c r="T3" s="6" t="s">
        <v>7</v>
      </c>
      <c r="U3" s="3" t="s">
        <v>8</v>
      </c>
      <c r="V3" s="9" t="s">
        <v>9</v>
      </c>
      <c r="W3" s="35" t="s">
        <v>10</v>
      </c>
      <c r="X3" s="2"/>
      <c r="Y3" s="2"/>
      <c r="Z3" s="9"/>
      <c r="AA3" s="8"/>
      <c r="AB3" s="8"/>
    </row>
    <row r="4" spans="1:28" ht="25.5">
      <c r="A4" s="7">
        <v>5</v>
      </c>
      <c r="B4" s="36">
        <v>1</v>
      </c>
      <c r="C4" s="36">
        <v>2</v>
      </c>
      <c r="D4" s="36">
        <v>3</v>
      </c>
      <c r="E4" s="36">
        <v>4</v>
      </c>
      <c r="F4" s="36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36">
        <v>11</v>
      </c>
      <c r="M4" s="36">
        <v>12</v>
      </c>
      <c r="N4" s="36">
        <v>13</v>
      </c>
      <c r="O4" s="36">
        <v>14</v>
      </c>
      <c r="P4" s="36">
        <v>15</v>
      </c>
      <c r="Q4" s="19">
        <v>5.6</v>
      </c>
      <c r="R4" s="2" t="s">
        <v>80</v>
      </c>
      <c r="S4" s="19" t="s">
        <v>79</v>
      </c>
      <c r="T4" s="37">
        <v>7.12</v>
      </c>
      <c r="U4" s="38">
        <v>9.11</v>
      </c>
      <c r="V4" s="37">
        <v>1.13</v>
      </c>
      <c r="W4" s="38">
        <v>14.15</v>
      </c>
      <c r="X4" s="2" t="s">
        <v>12</v>
      </c>
      <c r="Y4" s="2" t="s">
        <v>13</v>
      </c>
      <c r="Z4" s="2" t="s">
        <v>16</v>
      </c>
      <c r="AA4" s="5"/>
      <c r="AB4" s="5"/>
    </row>
    <row r="5" spans="1:26" ht="12.75">
      <c r="A5" s="2" t="s">
        <v>1</v>
      </c>
      <c r="B5" s="2">
        <v>1</v>
      </c>
      <c r="C5" s="2">
        <v>1</v>
      </c>
      <c r="D5" s="2">
        <v>0</v>
      </c>
      <c r="E5" s="2">
        <v>1</v>
      </c>
      <c r="F5" s="2">
        <v>1</v>
      </c>
      <c r="G5" s="2">
        <v>5</v>
      </c>
      <c r="H5" s="2">
        <v>4</v>
      </c>
      <c r="I5" s="2">
        <v>3</v>
      </c>
      <c r="J5" s="2">
        <v>3</v>
      </c>
      <c r="K5" s="2">
        <v>4</v>
      </c>
      <c r="L5" s="2">
        <v>5</v>
      </c>
      <c r="M5" s="2">
        <v>6</v>
      </c>
      <c r="N5" s="2">
        <v>3</v>
      </c>
      <c r="O5" s="2">
        <v>9</v>
      </c>
      <c r="P5" s="2">
        <v>6</v>
      </c>
      <c r="Q5" s="2">
        <f>F5+IF(G5&gt;=3,1,0)</f>
        <v>2</v>
      </c>
      <c r="R5" s="2">
        <f>IF(I5&gt;=3,1,0)+IF(K5&gt;=3,1,0)</f>
        <v>2</v>
      </c>
      <c r="S5" s="2">
        <f>C5+D5+E5</f>
        <v>2</v>
      </c>
      <c r="T5" s="2">
        <f>IF(H5&gt;=3,1,0)+IF(M5&gt;=6,1,0)</f>
        <v>2</v>
      </c>
      <c r="U5" s="2">
        <f>IF(J5&gt;=3,1,0)+IF(L5&gt;=6,1,0)</f>
        <v>1</v>
      </c>
      <c r="V5" s="2">
        <f>B5+IF(N5&gt;=6,1,0)</f>
        <v>1</v>
      </c>
      <c r="W5" s="2">
        <f>IF(O5&gt;=6,1,0)+IF(P5&gt;=6,1,0)</f>
        <v>2</v>
      </c>
      <c r="X5" s="2">
        <f>SUM(Q5:W5)</f>
        <v>12</v>
      </c>
      <c r="Y5" s="22">
        <f>X5/15</f>
        <v>0.8</v>
      </c>
      <c r="Z5" s="2">
        <f>IF(Y5&lt;70%,2,(IF(Y5&lt;80%,3,(IF(Y5&lt;90%,4,5)))))</f>
        <v>4</v>
      </c>
    </row>
    <row r="6" spans="1:26" ht="12.75">
      <c r="A6" s="2" t="s">
        <v>2</v>
      </c>
      <c r="B6" s="2">
        <v>0</v>
      </c>
      <c r="C6" s="2">
        <v>1</v>
      </c>
      <c r="D6" s="2">
        <v>0</v>
      </c>
      <c r="E6" s="2">
        <v>1</v>
      </c>
      <c r="F6" s="2">
        <v>1</v>
      </c>
      <c r="G6" s="2">
        <v>3</v>
      </c>
      <c r="H6" s="2">
        <v>2</v>
      </c>
      <c r="I6" s="2">
        <v>1</v>
      </c>
      <c r="J6" s="2">
        <v>0</v>
      </c>
      <c r="K6" s="2">
        <v>1</v>
      </c>
      <c r="L6" s="2">
        <v>10</v>
      </c>
      <c r="M6" s="2">
        <v>8</v>
      </c>
      <c r="N6" s="2">
        <v>7</v>
      </c>
      <c r="O6" s="2">
        <v>0</v>
      </c>
      <c r="P6" s="2">
        <v>1</v>
      </c>
      <c r="Q6" s="2">
        <f>F6+IF(G6&gt;=3,1,0)</f>
        <v>2</v>
      </c>
      <c r="R6" s="2">
        <f>IF(I6&gt;=3,1,0)+IF(K6&gt;=3,1,0)</f>
        <v>0</v>
      </c>
      <c r="S6" s="2">
        <f>C6+D6+E6</f>
        <v>2</v>
      </c>
      <c r="T6" s="2">
        <f>IF(H6&gt;=3,1,0)+IF(M6&gt;=6,1,0)</f>
        <v>1</v>
      </c>
      <c r="U6" s="2">
        <f>IF(J6&gt;=3,1,0)+IF(L6&gt;=6,1,0)</f>
        <v>1</v>
      </c>
      <c r="V6" s="2">
        <f>B6+IF(N6&gt;=6,1,0)</f>
        <v>1</v>
      </c>
      <c r="W6" s="2">
        <f>IF(O6&gt;=6,1,0)+IF(P6&gt;=6,1,0)</f>
        <v>0</v>
      </c>
      <c r="X6" s="2">
        <f>SUM(Q6:W6)</f>
        <v>7</v>
      </c>
      <c r="Y6" s="22">
        <f>X6/15</f>
        <v>0.4666666666666667</v>
      </c>
      <c r="Z6" s="2">
        <f>IF(Y6&lt;70%,2,(IF(Y6&lt;80%,3,(IF(Y6&lt;90%,4,5)))))</f>
        <v>2</v>
      </c>
    </row>
    <row r="7" spans="1:26" ht="12.75">
      <c r="A7" s="2" t="s">
        <v>3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2">
        <v>5</v>
      </c>
      <c r="H7" s="2">
        <v>3</v>
      </c>
      <c r="I7" s="2">
        <v>3</v>
      </c>
      <c r="J7" s="2">
        <v>4</v>
      </c>
      <c r="K7" s="2">
        <v>3</v>
      </c>
      <c r="L7" s="2">
        <v>6</v>
      </c>
      <c r="M7" s="2">
        <v>10</v>
      </c>
      <c r="N7" s="2">
        <v>8</v>
      </c>
      <c r="O7" s="2">
        <v>8</v>
      </c>
      <c r="P7" s="2">
        <v>7</v>
      </c>
      <c r="Q7" s="2">
        <f>F7+IF(G7&gt;=3,1,0)</f>
        <v>1</v>
      </c>
      <c r="R7" s="2">
        <f>IF(I7&gt;=3,1,0)+IF(K7&gt;=3,1,0)</f>
        <v>2</v>
      </c>
      <c r="S7" s="2">
        <f>C7+D7+E7</f>
        <v>3</v>
      </c>
      <c r="T7" s="2">
        <f>IF(H7&gt;=3,1,0)+IF(M7&gt;=6,1,0)</f>
        <v>2</v>
      </c>
      <c r="U7" s="2">
        <f>IF(J7&gt;=3,1,0)+IF(L7&gt;=6,1,0)</f>
        <v>2</v>
      </c>
      <c r="V7" s="2">
        <f>B7+IF(N7&gt;=6,1,0)</f>
        <v>2</v>
      </c>
      <c r="W7" s="2">
        <f>IF(O7&gt;=6,1,0)+IF(P7&gt;=6,1,0)</f>
        <v>2</v>
      </c>
      <c r="X7" s="2">
        <f>SUM(Q7:W7)</f>
        <v>14</v>
      </c>
      <c r="Y7" s="22">
        <f>X7/15</f>
        <v>0.9333333333333333</v>
      </c>
      <c r="Z7" s="2">
        <f>IF(Y7&lt;70%,2,(IF(Y7&lt;80%,3,(IF(Y7&lt;90%,4,5)))))</f>
        <v>5</v>
      </c>
    </row>
    <row r="8" spans="1:26" ht="12.75">
      <c r="A8" s="2" t="s">
        <v>11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2</v>
      </c>
      <c r="H8" s="2">
        <v>5</v>
      </c>
      <c r="I8" s="2">
        <v>0</v>
      </c>
      <c r="J8" s="2">
        <v>3</v>
      </c>
      <c r="K8" s="2">
        <v>5</v>
      </c>
      <c r="L8" s="2">
        <v>2</v>
      </c>
      <c r="M8" s="2">
        <v>6</v>
      </c>
      <c r="N8" s="2">
        <v>7</v>
      </c>
      <c r="O8" s="2">
        <v>3</v>
      </c>
      <c r="P8" s="2">
        <v>9</v>
      </c>
      <c r="Q8" s="2">
        <f>F8+IF(G8&gt;=3,1,0)</f>
        <v>1</v>
      </c>
      <c r="R8" s="2">
        <f>IF(I8&gt;=3,1,0)+IF(K8&gt;=3,1,0)</f>
        <v>1</v>
      </c>
      <c r="S8" s="2">
        <f>C8+D8+E8</f>
        <v>3</v>
      </c>
      <c r="T8" s="2">
        <f>IF(H8&gt;=3,1,0)+IF(M8&gt;=6,1,0)</f>
        <v>2</v>
      </c>
      <c r="U8" s="2">
        <f>IF(J8&gt;=3,1,0)+IF(L8&gt;=6,1,0)</f>
        <v>1</v>
      </c>
      <c r="V8" s="2">
        <f>B8+IF(N8&gt;=6,1,0)</f>
        <v>2</v>
      </c>
      <c r="W8" s="2">
        <f>IF(O8&gt;=6,1,0)+IF(P8&gt;=6,1,0)</f>
        <v>1</v>
      </c>
      <c r="X8" s="2">
        <f>SUM(Q8:W8)</f>
        <v>11</v>
      </c>
      <c r="Y8" s="22">
        <f>X8/15</f>
        <v>0.7333333333333333</v>
      </c>
      <c r="Z8" s="2">
        <f>IF(Y8&lt;70%,2,(IF(Y8&lt;80%,3,(IF(Y8&lt;90%,4,5)))))</f>
        <v>3</v>
      </c>
    </row>
    <row r="9" spans="1:26" ht="12.75">
      <c r="A9" s="2" t="s">
        <v>14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5</v>
      </c>
      <c r="H9" s="2">
        <v>0</v>
      </c>
      <c r="I9" s="2">
        <v>5</v>
      </c>
      <c r="J9" s="2">
        <v>5</v>
      </c>
      <c r="K9" s="2">
        <v>3</v>
      </c>
      <c r="L9" s="2">
        <v>5</v>
      </c>
      <c r="M9" s="2">
        <v>0</v>
      </c>
      <c r="N9" s="2">
        <v>10</v>
      </c>
      <c r="O9" s="2">
        <v>6</v>
      </c>
      <c r="P9" s="2">
        <v>3</v>
      </c>
      <c r="Q9" s="2">
        <f>F9+IF(G9&gt;=3,1,0)</f>
        <v>2</v>
      </c>
      <c r="R9" s="2">
        <f>IF(I9&gt;=3,1,0)+IF(K9&gt;=3,1,0)</f>
        <v>2</v>
      </c>
      <c r="S9" s="2">
        <f>C9+D9+E9</f>
        <v>3</v>
      </c>
      <c r="T9" s="2">
        <f>IF(H9&gt;=3,1,0)+IF(M9&gt;=6,1,0)</f>
        <v>0</v>
      </c>
      <c r="U9" s="2">
        <f>IF(J9&gt;=3,1,0)+IF(L9&gt;=6,1,0)</f>
        <v>1</v>
      </c>
      <c r="V9" s="2">
        <f>B9+IF(N9&gt;=6,1,0)</f>
        <v>2</v>
      </c>
      <c r="W9" s="2">
        <f>IF(O9&gt;=6,1,0)+IF(P9&gt;=6,1,0)</f>
        <v>1</v>
      </c>
      <c r="X9" s="2">
        <f>SUM(Q9:W9)</f>
        <v>11</v>
      </c>
      <c r="Y9" s="22">
        <f>X9/15</f>
        <v>0.7333333333333333</v>
      </c>
      <c r="Z9" s="2">
        <f>IF(Y9&lt;70%,2,(IF(Y9&lt;80%,3,(IF(Y9&lt;90%,4,5)))))</f>
        <v>3</v>
      </c>
    </row>
    <row r="10" spans="1:23" ht="12.75">
      <c r="A10" s="2"/>
      <c r="B10" s="2">
        <f aca="true" t="shared" si="0" ref="B10:P10">SUM(B5:B9)</f>
        <v>4</v>
      </c>
      <c r="C10" s="2">
        <f t="shared" si="0"/>
        <v>5</v>
      </c>
      <c r="D10" s="2">
        <f t="shared" si="0"/>
        <v>3</v>
      </c>
      <c r="E10" s="2">
        <f t="shared" si="0"/>
        <v>5</v>
      </c>
      <c r="F10" s="2">
        <f t="shared" si="0"/>
        <v>4</v>
      </c>
      <c r="G10" s="2">
        <f t="shared" si="0"/>
        <v>20</v>
      </c>
      <c r="H10" s="2">
        <f t="shared" si="0"/>
        <v>14</v>
      </c>
      <c r="I10" s="2">
        <f t="shared" si="0"/>
        <v>12</v>
      </c>
      <c r="J10" s="2">
        <f t="shared" si="0"/>
        <v>15</v>
      </c>
      <c r="K10" s="2">
        <f t="shared" si="0"/>
        <v>16</v>
      </c>
      <c r="L10" s="2">
        <f t="shared" si="0"/>
        <v>28</v>
      </c>
      <c r="M10" s="2">
        <f t="shared" si="0"/>
        <v>30</v>
      </c>
      <c r="N10" s="2">
        <f t="shared" si="0"/>
        <v>35</v>
      </c>
      <c r="O10" s="2">
        <f t="shared" si="0"/>
        <v>26</v>
      </c>
      <c r="P10" s="2">
        <f t="shared" si="0"/>
        <v>26</v>
      </c>
      <c r="Q10" s="5"/>
      <c r="R10" s="5"/>
      <c r="S10" s="5"/>
      <c r="T10" s="5"/>
      <c r="U10" s="5"/>
      <c r="V10" s="5"/>
      <c r="W10" s="5"/>
    </row>
    <row r="11" spans="1:23" ht="22.5" customHeight="1">
      <c r="A11" s="11" t="s">
        <v>15</v>
      </c>
      <c r="B11" s="2">
        <f>B10/$A$4</f>
        <v>0.8</v>
      </c>
      <c r="C11" s="2">
        <f>C10/$A$4</f>
        <v>1</v>
      </c>
      <c r="D11" s="2">
        <f>D10/$A$4</f>
        <v>0.6</v>
      </c>
      <c r="E11" s="2">
        <f>E10/$A$4</f>
        <v>1</v>
      </c>
      <c r="F11" s="2">
        <f>F10/$A$4</f>
        <v>0.8</v>
      </c>
      <c r="G11" s="2">
        <f>G10/($A$4*5)</f>
        <v>0.8</v>
      </c>
      <c r="H11" s="2">
        <f>H10/($A$4*5)</f>
        <v>0.56</v>
      </c>
      <c r="I11" s="2">
        <f>I10/($A$4*5)</f>
        <v>0.48</v>
      </c>
      <c r="J11" s="2">
        <f>J10/($A$4*5)</f>
        <v>0.6</v>
      </c>
      <c r="K11" s="2">
        <f>K10/($A$4*5)</f>
        <v>0.64</v>
      </c>
      <c r="L11" s="2">
        <f>L10/($A$4*10)</f>
        <v>0.56</v>
      </c>
      <c r="M11" s="2">
        <f>M10/($A$4*10)</f>
        <v>0.6</v>
      </c>
      <c r="N11" s="2">
        <f>N10/($A$4*10)</f>
        <v>0.7</v>
      </c>
      <c r="O11" s="2">
        <f>O10/($A$4*10)</f>
        <v>0.52</v>
      </c>
      <c r="P11" s="2">
        <f>P10/($A$4*10)</f>
        <v>0.52</v>
      </c>
      <c r="Q11" s="5"/>
      <c r="R11" s="5"/>
      <c r="S11" s="5"/>
      <c r="T11" s="5"/>
      <c r="U11" s="5"/>
      <c r="V11" s="5"/>
      <c r="W11" s="5"/>
    </row>
    <row r="13" spans="2:16" ht="12.75">
      <c r="B13" s="76" t="s">
        <v>4</v>
      </c>
      <c r="C13" s="76"/>
      <c r="D13" s="84" t="s">
        <v>5</v>
      </c>
      <c r="E13" s="86"/>
      <c r="F13" s="84" t="s">
        <v>6</v>
      </c>
      <c r="G13" s="85"/>
      <c r="H13" s="86"/>
      <c r="I13" s="84" t="s">
        <v>7</v>
      </c>
      <c r="J13" s="86"/>
      <c r="K13" s="84" t="s">
        <v>8</v>
      </c>
      <c r="L13" s="86"/>
      <c r="M13" s="84" t="s">
        <v>9</v>
      </c>
      <c r="N13" s="86"/>
      <c r="O13" s="84" t="s">
        <v>10</v>
      </c>
      <c r="P13" s="86"/>
    </row>
    <row r="14" spans="1:23" ht="12.75">
      <c r="A14" s="2"/>
      <c r="B14" s="76">
        <f>SUM(Q5:Q9)</f>
        <v>8</v>
      </c>
      <c r="C14" s="76"/>
      <c r="D14" s="76">
        <f>SUM(R5:R9)</f>
        <v>7</v>
      </c>
      <c r="E14" s="76"/>
      <c r="F14" s="84">
        <f>SUM(S5:S9)</f>
        <v>13</v>
      </c>
      <c r="G14" s="85"/>
      <c r="H14" s="86"/>
      <c r="I14" s="76">
        <f>SUM(T5:T9)</f>
        <v>7</v>
      </c>
      <c r="J14" s="76"/>
      <c r="K14" s="76">
        <f>SUM(U5:U9)</f>
        <v>6</v>
      </c>
      <c r="L14" s="76"/>
      <c r="M14" s="76">
        <f>SUM(V5:V9)</f>
        <v>8</v>
      </c>
      <c r="N14" s="76"/>
      <c r="O14" s="76">
        <f>SUM(W5:W9)</f>
        <v>6</v>
      </c>
      <c r="P14" s="76"/>
      <c r="Q14" s="32"/>
      <c r="R14" s="32"/>
      <c r="S14" s="32"/>
      <c r="T14" s="32"/>
      <c r="U14" s="32"/>
      <c r="V14" s="32"/>
      <c r="W14" s="32"/>
    </row>
    <row r="15" spans="1:23" ht="25.5">
      <c r="A15" s="11" t="s">
        <v>15</v>
      </c>
      <c r="B15" s="81">
        <f>B14/(A4*2)</f>
        <v>0.8</v>
      </c>
      <c r="C15" s="81"/>
      <c r="D15" s="81">
        <f>D14/(A4*2)</f>
        <v>0.7</v>
      </c>
      <c r="E15" s="81"/>
      <c r="F15" s="82">
        <f>F14/(A4*3)</f>
        <v>0.8666666666666667</v>
      </c>
      <c r="G15" s="87"/>
      <c r="H15" s="83"/>
      <c r="I15" s="82">
        <f>I14/(A4*2)</f>
        <v>0.7</v>
      </c>
      <c r="J15" s="83"/>
      <c r="K15" s="82">
        <f>K14/(A4*2)</f>
        <v>0.6</v>
      </c>
      <c r="L15" s="83"/>
      <c r="M15" s="82">
        <f>M14/(A4*2)</f>
        <v>0.8</v>
      </c>
      <c r="N15" s="83"/>
      <c r="O15" s="82">
        <f>O14/(A4*2)</f>
        <v>0.6</v>
      </c>
      <c r="P15" s="83"/>
      <c r="Q15" s="33"/>
      <c r="R15" s="33"/>
      <c r="S15" s="33"/>
      <c r="T15" s="33"/>
      <c r="U15" s="33"/>
      <c r="V15" s="33"/>
      <c r="W15" s="33"/>
    </row>
    <row r="19" spans="1:35" ht="12.75">
      <c r="A19" s="2" t="s">
        <v>65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4"/>
      <c r="AB19" s="5"/>
      <c r="AC19" s="5"/>
      <c r="AD19" s="5"/>
      <c r="AE19" s="5"/>
      <c r="AF19" s="5"/>
      <c r="AG19" s="5"/>
      <c r="AH19" s="5"/>
      <c r="AI19" s="5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4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4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2" t="s">
        <v>66</v>
      </c>
      <c r="B22" s="2">
        <f>COUNTIF(Y5:Y9,"&lt;70%")</f>
        <v>1</v>
      </c>
      <c r="C22" s="28">
        <f>B22/$A$4</f>
        <v>0.2</v>
      </c>
      <c r="D22" s="2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4"/>
      <c r="AB22" s="5"/>
      <c r="AC22" s="5"/>
      <c r="AD22" s="5"/>
      <c r="AE22" s="5"/>
      <c r="AF22" s="5"/>
      <c r="AG22" s="5"/>
      <c r="AH22" s="31"/>
      <c r="AI22" s="5"/>
    </row>
    <row r="23" spans="1:35" ht="12.75">
      <c r="A23" s="2" t="s">
        <v>67</v>
      </c>
      <c r="B23" s="30">
        <f>COUNTIF(Y5:Y9,"&lt;80%")-B22</f>
        <v>2</v>
      </c>
      <c r="C23" s="28">
        <f>B23/$A$4</f>
        <v>0.4</v>
      </c>
      <c r="D23" s="2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4"/>
      <c r="AB23" s="5"/>
      <c r="AC23" s="5"/>
      <c r="AD23" s="5"/>
      <c r="AE23" s="5"/>
      <c r="AF23" s="5"/>
      <c r="AG23" s="5"/>
      <c r="AH23" s="31"/>
      <c r="AI23" s="5"/>
    </row>
    <row r="24" spans="1:35" ht="12.75">
      <c r="A24" s="2" t="s">
        <v>68</v>
      </c>
      <c r="B24" s="30">
        <f>COUNTIF(Y5:Y9,"&lt;90%")-B22-B23</f>
        <v>1</v>
      </c>
      <c r="C24" s="28">
        <f>B24/$A$4</f>
        <v>0.2</v>
      </c>
      <c r="D24" s="2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4"/>
      <c r="AB24" s="5"/>
      <c r="AC24" s="5"/>
      <c r="AD24" s="5"/>
      <c r="AE24" s="5"/>
      <c r="AF24" s="5"/>
      <c r="AG24" s="5"/>
      <c r="AH24" s="31"/>
      <c r="AI24" s="5"/>
    </row>
    <row r="25" spans="1:35" ht="12.75">
      <c r="A25" s="2" t="s">
        <v>69</v>
      </c>
      <c r="B25" s="30">
        <f>COUNTIF(Y5:Y9,"&lt;=100%")-B23-B24-B22</f>
        <v>1</v>
      </c>
      <c r="C25" s="28">
        <f>B25/$A$4</f>
        <v>0.2</v>
      </c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4"/>
      <c r="AB25" s="5"/>
      <c r="AC25" s="5"/>
      <c r="AD25" s="5"/>
      <c r="AE25" s="5"/>
      <c r="AF25" s="5"/>
      <c r="AG25" s="5"/>
      <c r="AH25" s="31"/>
      <c r="AI25" s="5"/>
    </row>
    <row r="26" spans="1:3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4"/>
      <c r="AB26" s="5"/>
      <c r="AC26" s="5"/>
      <c r="AD26" s="5"/>
      <c r="AE26" s="5"/>
      <c r="AF26" s="5"/>
      <c r="AG26" s="5"/>
      <c r="AH26" s="5"/>
      <c r="AI26" s="5"/>
    </row>
    <row r="27" spans="1:3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4"/>
      <c r="AB27" s="5"/>
      <c r="AC27" s="5"/>
      <c r="AD27" s="5"/>
      <c r="AE27" s="5"/>
      <c r="AF27" s="5"/>
      <c r="AG27" s="5"/>
      <c r="AH27" s="5"/>
      <c r="AI27" s="5"/>
    </row>
    <row r="28" spans="1:3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4"/>
      <c r="AB28" s="5"/>
      <c r="AC28" s="5"/>
      <c r="AD28" s="5"/>
      <c r="AE28" s="5"/>
      <c r="AF28" s="5"/>
      <c r="AG28" s="5"/>
      <c r="AH28" s="5"/>
      <c r="AI28" s="5"/>
    </row>
    <row r="29" spans="1:3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4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4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4"/>
      <c r="AB31" s="5"/>
      <c r="AC31" s="5"/>
      <c r="AD31" s="5"/>
      <c r="AE31" s="5"/>
      <c r="AF31" s="5"/>
      <c r="AG31" s="5"/>
      <c r="AH31" s="5"/>
      <c r="AI31" s="5"/>
    </row>
    <row r="32" spans="1:3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4"/>
      <c r="AB33" s="5"/>
      <c r="AC33" s="5"/>
      <c r="AD33" s="5"/>
      <c r="AE33" s="5"/>
      <c r="AF33" s="5"/>
      <c r="AG33" s="5"/>
      <c r="AH33" s="5"/>
      <c r="AI33" s="5"/>
    </row>
    <row r="34" spans="1:3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4"/>
      <c r="AB34" s="5"/>
      <c r="AC34" s="5"/>
      <c r="AD34" s="5"/>
      <c r="AE34" s="5"/>
      <c r="AF34" s="5"/>
      <c r="AG34" s="5"/>
      <c r="AH34" s="5"/>
      <c r="AI34" s="5"/>
    </row>
    <row r="35" spans="1:3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4"/>
      <c r="AB35" s="5"/>
      <c r="AC35" s="5"/>
      <c r="AD35" s="5"/>
      <c r="AE35" s="5"/>
      <c r="AF35" s="5"/>
      <c r="AG35" s="5"/>
      <c r="AH35" s="5"/>
      <c r="AI35" s="5"/>
    </row>
    <row r="36" spans="1:35" ht="12.75">
      <c r="A36" s="2" t="s">
        <v>70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4"/>
      <c r="AB36" s="5"/>
      <c r="AC36" s="5"/>
      <c r="AD36" s="5"/>
      <c r="AE36" s="5"/>
      <c r="AF36" s="5"/>
      <c r="AG36" s="5"/>
      <c r="AH36" s="5"/>
      <c r="AI36" s="5"/>
    </row>
    <row r="37" spans="1:3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"/>
      <c r="AB37" s="5"/>
      <c r="AC37" s="5"/>
      <c r="AD37" s="5"/>
      <c r="AE37" s="5"/>
      <c r="AF37" s="5"/>
      <c r="AG37" s="5"/>
      <c r="AH37" s="5"/>
      <c r="AI37" s="5"/>
    </row>
    <row r="38" spans="1:35" ht="12.75">
      <c r="A38" s="2">
        <v>1</v>
      </c>
      <c r="B38" s="24">
        <f>B11</f>
        <v>0.8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4"/>
      <c r="AB38" s="5"/>
      <c r="AC38" s="5"/>
      <c r="AD38" s="5"/>
      <c r="AE38" s="5"/>
      <c r="AF38" s="5"/>
      <c r="AG38" s="5"/>
      <c r="AH38" s="5"/>
      <c r="AI38" s="5"/>
    </row>
    <row r="39" spans="1:35" ht="12.75">
      <c r="A39" s="2">
        <v>2</v>
      </c>
      <c r="B39" s="24">
        <f>C11</f>
        <v>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4"/>
      <c r="AB39" s="5"/>
      <c r="AC39" s="5"/>
      <c r="AD39" s="5"/>
      <c r="AE39" s="5"/>
      <c r="AF39" s="5"/>
      <c r="AG39" s="5"/>
      <c r="AH39" s="5"/>
      <c r="AI39" s="5"/>
    </row>
    <row r="40" spans="1:35" ht="12.75">
      <c r="A40" s="2">
        <v>3</v>
      </c>
      <c r="B40" s="24">
        <f>D11</f>
        <v>0.6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4"/>
      <c r="AB40" s="5"/>
      <c r="AC40" s="5"/>
      <c r="AD40" s="5"/>
      <c r="AE40" s="5"/>
      <c r="AF40" s="5"/>
      <c r="AG40" s="5"/>
      <c r="AH40" s="5"/>
      <c r="AI40" s="5"/>
    </row>
    <row r="41" spans="1:35" ht="12.75">
      <c r="A41" s="2">
        <v>4</v>
      </c>
      <c r="B41" s="24">
        <f>E11</f>
        <v>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"/>
      <c r="AB41" s="5"/>
      <c r="AC41" s="5"/>
      <c r="AD41" s="5"/>
      <c r="AE41" s="5"/>
      <c r="AF41" s="5"/>
      <c r="AG41" s="5"/>
      <c r="AH41" s="5"/>
      <c r="AI41" s="5"/>
    </row>
    <row r="42" spans="1:35" ht="12.75">
      <c r="A42" s="2">
        <v>5</v>
      </c>
      <c r="B42" s="24">
        <f>F11</f>
        <v>0.8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4"/>
      <c r="AB42" s="5"/>
      <c r="AC42" s="5"/>
      <c r="AD42" s="5"/>
      <c r="AE42" s="5"/>
      <c r="AF42" s="5"/>
      <c r="AG42" s="5"/>
      <c r="AH42" s="5"/>
      <c r="AI42" s="5"/>
    </row>
    <row r="43" spans="1:35" ht="12.75">
      <c r="A43" s="2">
        <v>6</v>
      </c>
      <c r="B43" s="24">
        <f>G11</f>
        <v>0.8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4"/>
      <c r="AB43" s="5"/>
      <c r="AC43" s="5"/>
      <c r="AD43" s="5"/>
      <c r="AE43" s="5"/>
      <c r="AF43" s="5"/>
      <c r="AG43" s="5"/>
      <c r="AH43" s="5"/>
      <c r="AI43" s="5"/>
    </row>
    <row r="44" spans="1:35" ht="12.75">
      <c r="A44" s="2">
        <v>7</v>
      </c>
      <c r="B44" s="24">
        <f>H11</f>
        <v>0.56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4"/>
      <c r="AB44" s="5"/>
      <c r="AC44" s="5"/>
      <c r="AD44" s="5"/>
      <c r="AE44" s="5"/>
      <c r="AF44" s="5"/>
      <c r="AG44" s="5"/>
      <c r="AH44" s="5"/>
      <c r="AI44" s="5"/>
    </row>
    <row r="45" spans="1:35" ht="12.75">
      <c r="A45" s="2">
        <v>8</v>
      </c>
      <c r="B45" s="24">
        <f>I11</f>
        <v>0.48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4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2">
        <v>9</v>
      </c>
      <c r="B46" s="24">
        <f>J11</f>
        <v>0.6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4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2">
        <v>10</v>
      </c>
      <c r="B47" s="24">
        <f>K11</f>
        <v>0.64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4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2">
        <v>11</v>
      </c>
      <c r="B48" s="24">
        <f>L11</f>
        <v>0.56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4"/>
      <c r="AB48" s="5"/>
      <c r="AC48" s="5"/>
      <c r="AD48" s="5"/>
      <c r="AE48" s="5"/>
      <c r="AF48" s="5"/>
      <c r="AG48" s="5"/>
      <c r="AH48" s="5"/>
      <c r="AI48" s="5"/>
    </row>
    <row r="49" spans="1:35" ht="12.75">
      <c r="A49" s="2">
        <v>12</v>
      </c>
      <c r="B49" s="24">
        <f>M11</f>
        <v>0.6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2">
        <v>13</v>
      </c>
      <c r="B50" s="24">
        <f>N11</f>
        <v>0.7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4"/>
      <c r="AB50" s="5"/>
      <c r="AC50" s="5"/>
      <c r="AD50" s="5"/>
      <c r="AE50" s="5"/>
      <c r="AF50" s="5"/>
      <c r="AG50" s="5"/>
      <c r="AH50" s="5"/>
      <c r="AI50" s="5"/>
    </row>
    <row r="51" spans="1:35" ht="12.75">
      <c r="A51" s="2">
        <v>14</v>
      </c>
      <c r="B51" s="24">
        <f>O11</f>
        <v>0.52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4"/>
      <c r="AB51" s="5"/>
      <c r="AC51" s="5"/>
      <c r="AD51" s="5"/>
      <c r="AE51" s="5"/>
      <c r="AF51" s="5"/>
      <c r="AG51" s="5"/>
      <c r="AH51" s="5"/>
      <c r="AI51" s="5"/>
    </row>
    <row r="52" spans="1:35" ht="12.75">
      <c r="A52" s="2">
        <v>15</v>
      </c>
      <c r="B52" s="24">
        <f>P11</f>
        <v>0.52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4"/>
      <c r="AB52" s="5"/>
      <c r="AC52" s="5"/>
      <c r="AD52" s="5"/>
      <c r="AE52" s="5"/>
      <c r="AF52" s="5"/>
      <c r="AG52" s="5"/>
      <c r="AH52" s="5"/>
      <c r="AI52" s="5"/>
    </row>
    <row r="53" spans="1:35" ht="12.75">
      <c r="A53" s="2"/>
      <c r="B53" s="2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4"/>
      <c r="AB53" s="5"/>
      <c r="AC53" s="5"/>
      <c r="AD53" s="5"/>
      <c r="AE53" s="5"/>
      <c r="AF53" s="5"/>
      <c r="AG53" s="5"/>
      <c r="AH53" s="5"/>
      <c r="AI53" s="5"/>
    </row>
    <row r="54" spans="1:35" ht="12.75">
      <c r="A54" s="2"/>
      <c r="B54" s="2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4"/>
      <c r="AB54" s="5"/>
      <c r="AC54" s="5"/>
      <c r="AD54" s="5"/>
      <c r="AE54" s="5"/>
      <c r="AF54" s="5"/>
      <c r="AG54" s="5"/>
      <c r="AH54" s="5"/>
      <c r="AI54" s="5"/>
    </row>
    <row r="55" spans="1:35" ht="12.75">
      <c r="A55" s="2"/>
      <c r="B55" s="2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4"/>
      <c r="AB55" s="5"/>
      <c r="AC55" s="5"/>
      <c r="AD55" s="5"/>
      <c r="AE55" s="5"/>
      <c r="AF55" s="5"/>
      <c r="AG55" s="5"/>
      <c r="AH55" s="5"/>
      <c r="AI55" s="5"/>
    </row>
    <row r="56" spans="1:3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4"/>
      <c r="AB56" s="5"/>
      <c r="AC56" s="5"/>
      <c r="AD56" s="5"/>
      <c r="AE56" s="5"/>
      <c r="AF56" s="5"/>
      <c r="AG56" s="5"/>
      <c r="AH56" s="5"/>
      <c r="AI56" s="5"/>
    </row>
    <row r="57" spans="1:35" ht="12.75">
      <c r="A57" s="2" t="s">
        <v>74</v>
      </c>
      <c r="B57" s="2">
        <f>COUNTIF(B38:B55,"&lt;=0,4")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4"/>
      <c r="AB57" s="5"/>
      <c r="AC57" s="5"/>
      <c r="AD57" s="5"/>
      <c r="AE57" s="5"/>
      <c r="AF57" s="5"/>
      <c r="AG57" s="5"/>
      <c r="AH57" s="5"/>
      <c r="AI57" s="5"/>
    </row>
    <row r="58" spans="1:35" ht="12.75">
      <c r="A58" s="2" t="s">
        <v>75</v>
      </c>
      <c r="B58" s="24">
        <f>COUNTIF(B38:B55,"&lt;=0,7")-B57</f>
        <v>10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4"/>
      <c r="AB58" s="5"/>
      <c r="AC58" s="5"/>
      <c r="AD58" s="5"/>
      <c r="AE58" s="5"/>
      <c r="AF58" s="5"/>
      <c r="AG58" s="5"/>
      <c r="AH58" s="5"/>
      <c r="AI58" s="5"/>
    </row>
    <row r="59" spans="1:35" ht="12.75">
      <c r="A59" s="2" t="s">
        <v>76</v>
      </c>
      <c r="B59" s="24">
        <f>COUNTIF(B38:B55,"&lt;=1")-B57-B58</f>
        <v>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4"/>
      <c r="AB59" s="5"/>
      <c r="AC59" s="5"/>
      <c r="AD59" s="5"/>
      <c r="AE59" s="5"/>
      <c r="AF59" s="5"/>
      <c r="AG59" s="5"/>
      <c r="AH59" s="5"/>
      <c r="AI59" s="5"/>
    </row>
    <row r="60" spans="1:35" ht="12.75">
      <c r="A60" s="2"/>
      <c r="B60" s="2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4"/>
      <c r="AB60" s="5"/>
      <c r="AC60" s="5"/>
      <c r="AD60" s="5"/>
      <c r="AE60" s="5"/>
      <c r="AF60" s="5"/>
      <c r="AG60" s="5"/>
      <c r="AH60" s="5"/>
      <c r="AI60" s="5"/>
    </row>
    <row r="61" spans="1:35" ht="12.75">
      <c r="A61" s="2"/>
      <c r="B61" s="2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4"/>
      <c r="AB61" s="5"/>
      <c r="AC61" s="5"/>
      <c r="AD61" s="5"/>
      <c r="AE61" s="5"/>
      <c r="AF61" s="5"/>
      <c r="AG61" s="5"/>
      <c r="AH61" s="5"/>
      <c r="AI61" s="5"/>
    </row>
    <row r="62" spans="1:3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4"/>
      <c r="AB62" s="5"/>
      <c r="AC62" s="5"/>
      <c r="AD62" s="5"/>
      <c r="AE62" s="5"/>
      <c r="AF62" s="5"/>
      <c r="AG62" s="5"/>
      <c r="AH62" s="5"/>
      <c r="AI62" s="5"/>
    </row>
    <row r="63" spans="1:35" ht="12.75">
      <c r="A63" s="2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4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4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1" t="s">
        <v>4</v>
      </c>
      <c r="B65" s="24">
        <f>B15</f>
        <v>0.8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4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1" t="s">
        <v>5</v>
      </c>
      <c r="B66" s="24">
        <f>D15</f>
        <v>0.7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4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1" t="s">
        <v>6</v>
      </c>
      <c r="B67" s="24">
        <f>F15</f>
        <v>0.8666666666666667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4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1" t="s">
        <v>7</v>
      </c>
      <c r="B68" s="24">
        <f>I15</f>
        <v>0.7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4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1" t="s">
        <v>8</v>
      </c>
      <c r="B69" s="24">
        <f>K15</f>
        <v>0.6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4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1" t="s">
        <v>9</v>
      </c>
      <c r="B70" s="24">
        <f>M15</f>
        <v>0.8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4"/>
      <c r="AB70" s="5"/>
      <c r="AC70" s="5"/>
      <c r="AD70" s="5"/>
      <c r="AE70" s="5"/>
      <c r="AF70" s="5"/>
      <c r="AG70" s="5"/>
      <c r="AH70" s="5"/>
      <c r="AI70" s="5"/>
    </row>
    <row r="71" spans="1:35" ht="12.75">
      <c r="A71" s="1" t="s">
        <v>10</v>
      </c>
      <c r="B71" s="24">
        <f>O15</f>
        <v>0.6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4"/>
      <c r="AB71" s="5"/>
      <c r="AC71" s="5"/>
      <c r="AD71" s="5"/>
      <c r="AE71" s="5"/>
      <c r="AF71" s="5"/>
      <c r="AG71" s="5"/>
      <c r="AH71" s="5"/>
      <c r="AI71" s="5"/>
    </row>
    <row r="72" spans="1:35" ht="12.75">
      <c r="A72" s="1"/>
      <c r="B72" s="2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4"/>
      <c r="AB72" s="5"/>
      <c r="AC72" s="5"/>
      <c r="AD72" s="5"/>
      <c r="AE72" s="5"/>
      <c r="AF72" s="5"/>
      <c r="AG72" s="5"/>
      <c r="AH72" s="5"/>
      <c r="AI72" s="5"/>
    </row>
    <row r="73" spans="1:35" ht="12.75">
      <c r="A73" s="1"/>
      <c r="B73" s="2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4"/>
      <c r="AB73" s="5"/>
      <c r="AC73" s="5"/>
      <c r="AD73" s="5"/>
      <c r="AE73" s="5"/>
      <c r="AF73" s="5"/>
      <c r="AG73" s="5"/>
      <c r="AH73" s="5"/>
      <c r="AI73" s="5"/>
    </row>
    <row r="74" spans="1:35" ht="12.75">
      <c r="A74" s="1"/>
      <c r="B74" s="2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4"/>
      <c r="AB74" s="5"/>
      <c r="AC74" s="5"/>
      <c r="AD74" s="5"/>
      <c r="AE74" s="5"/>
      <c r="AF74" s="5"/>
      <c r="AG74" s="5"/>
      <c r="AH74" s="5"/>
      <c r="AI74" s="5"/>
    </row>
    <row r="75" spans="1:35" ht="12.75">
      <c r="A75" s="1"/>
      <c r="B75" s="2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4"/>
      <c r="AB75" s="5"/>
      <c r="AC75" s="5"/>
      <c r="AD75" s="5"/>
      <c r="AE75" s="5"/>
      <c r="AF75" s="5"/>
      <c r="AG75" s="5"/>
      <c r="AH75" s="5"/>
      <c r="AI75" s="5"/>
    </row>
    <row r="76" spans="1:35" ht="12.75">
      <c r="A76" s="1"/>
      <c r="B76" s="2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4"/>
      <c r="AB76" s="5"/>
      <c r="AC76" s="5"/>
      <c r="AD76" s="5"/>
      <c r="AE76" s="5"/>
      <c r="AF76" s="5"/>
      <c r="AG76" s="5"/>
      <c r="AH76" s="5"/>
      <c r="AI76" s="5"/>
    </row>
    <row r="77" spans="1:3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4"/>
      <c r="AB77" s="5"/>
      <c r="AC77" s="5"/>
      <c r="AD77" s="5"/>
      <c r="AE77" s="5"/>
      <c r="AF77" s="5"/>
      <c r="AG77" s="5"/>
      <c r="AH77" s="5"/>
      <c r="AI77" s="5"/>
    </row>
    <row r="79" spans="2:16" ht="12.75">
      <c r="B79" s="94" t="s">
        <v>81</v>
      </c>
      <c r="C79" s="94"/>
      <c r="O79" s="84" t="s">
        <v>82</v>
      </c>
      <c r="P79" s="86"/>
    </row>
    <row r="81" spans="2:19" ht="49.5" customHeight="1">
      <c r="B81" s="21"/>
      <c r="C81" s="21"/>
      <c r="D81" s="44" t="s">
        <v>84</v>
      </c>
      <c r="E81" s="44" t="s">
        <v>85</v>
      </c>
      <c r="F81" s="42"/>
      <c r="G81" s="42"/>
      <c r="O81" s="2"/>
      <c r="P81" s="2"/>
      <c r="Q81" s="11" t="s">
        <v>84</v>
      </c>
      <c r="R81" s="11" t="s">
        <v>86</v>
      </c>
      <c r="S81" s="11" t="s">
        <v>85</v>
      </c>
    </row>
    <row r="82" spans="2:19" ht="12.75">
      <c r="B82" s="21">
        <v>1</v>
      </c>
      <c r="C82" s="21">
        <f>COUNTIF(B5:B9,"=1")</f>
        <v>4</v>
      </c>
      <c r="D82" s="43">
        <f>C82/$A$4</f>
        <v>0.8</v>
      </c>
      <c r="E82" s="43">
        <f>100%-D82</f>
        <v>0.19999999999999996</v>
      </c>
      <c r="F82" s="42"/>
      <c r="G82" s="42"/>
      <c r="O82" s="2">
        <v>6</v>
      </c>
      <c r="P82" s="2">
        <f>COUNTIF(G5:G9,"=5")</f>
        <v>3</v>
      </c>
      <c r="Q82" s="10">
        <f>P82/$A$4</f>
        <v>0.6</v>
      </c>
      <c r="R82" s="10">
        <f>(COUNTIF(G5:G9,"3")+COUNTIF(G5:G9,"4"))/K$4</f>
        <v>0.1</v>
      </c>
      <c r="S82" s="10">
        <f>100%-Q82-R82</f>
        <v>0.30000000000000004</v>
      </c>
    </row>
    <row r="83" spans="2:19" ht="12.75">
      <c r="B83" s="21">
        <v>2</v>
      </c>
      <c r="C83" s="21">
        <f>COUNTIF(C5:C9,"=1")</f>
        <v>5</v>
      </c>
      <c r="D83" s="43">
        <f>C83/$A$4</f>
        <v>1</v>
      </c>
      <c r="E83" s="43">
        <f>100%-D83</f>
        <v>0</v>
      </c>
      <c r="F83" s="42"/>
      <c r="G83" s="42"/>
      <c r="O83" s="2">
        <v>7</v>
      </c>
      <c r="P83" s="2">
        <f>COUNTIF(H5:H9,"=5")</f>
        <v>1</v>
      </c>
      <c r="Q83" s="10">
        <f>P83/$A$4</f>
        <v>0.2</v>
      </c>
      <c r="R83" s="10">
        <f>(COUNTIF(H5:H9,"3")+COUNTIF(H5:H9,"4"))/K$4</f>
        <v>0.2</v>
      </c>
      <c r="S83" s="10">
        <f>100%-Q83-R83</f>
        <v>0.6000000000000001</v>
      </c>
    </row>
    <row r="84" spans="2:19" ht="12.75">
      <c r="B84" s="21">
        <v>3</v>
      </c>
      <c r="C84" s="21">
        <f>COUNTIF(D5:D9,"=1")</f>
        <v>3</v>
      </c>
      <c r="D84" s="43">
        <f>C84/$A$4</f>
        <v>0.6</v>
      </c>
      <c r="E84" s="43">
        <f>100%-D84</f>
        <v>0.4</v>
      </c>
      <c r="F84" s="42"/>
      <c r="G84" s="42"/>
      <c r="O84" s="2">
        <v>8</v>
      </c>
      <c r="P84" s="2">
        <f>COUNTIF(I5:I9,"=5")</f>
        <v>1</v>
      </c>
      <c r="Q84" s="10">
        <f>P84/$A$4</f>
        <v>0.2</v>
      </c>
      <c r="R84" s="10">
        <f>(COUNTIF(I5:I9,"3")+COUNTIF(I5:I9,"4"))/K$4</f>
        <v>0.2</v>
      </c>
      <c r="S84" s="10">
        <f>100%-Q84-R84</f>
        <v>0.6000000000000001</v>
      </c>
    </row>
    <row r="85" spans="2:19" ht="12.75">
      <c r="B85" s="21">
        <v>4</v>
      </c>
      <c r="C85" s="21">
        <f>COUNTIF(E5:E9,"=1")</f>
        <v>5</v>
      </c>
      <c r="D85" s="43">
        <f>C85/$A$4</f>
        <v>1</v>
      </c>
      <c r="E85" s="43">
        <f>100%-D85</f>
        <v>0</v>
      </c>
      <c r="F85" s="42"/>
      <c r="G85" s="42"/>
      <c r="O85" s="21">
        <v>9</v>
      </c>
      <c r="P85" s="2">
        <f>COUNTIF(J5:J9,"=5")</f>
        <v>1</v>
      </c>
      <c r="Q85" s="10">
        <f>P85/$A$4</f>
        <v>0.2</v>
      </c>
      <c r="R85" s="10">
        <f>(COUNTIF(J5:J9,"3")+COUNTIF(J5:J9,"4"))/K$4</f>
        <v>0.3</v>
      </c>
      <c r="S85" s="10">
        <f>100%-Q85-R85</f>
        <v>0.5</v>
      </c>
    </row>
    <row r="86" spans="2:19" ht="12.75">
      <c r="B86" s="21">
        <v>5</v>
      </c>
      <c r="C86" s="21">
        <f>COUNTIF(F5:F9,"=1")</f>
        <v>4</v>
      </c>
      <c r="D86" s="43">
        <f>C86/$A$4</f>
        <v>0.8</v>
      </c>
      <c r="E86" s="43">
        <f>100%-D86</f>
        <v>0.19999999999999996</v>
      </c>
      <c r="F86" s="42"/>
      <c r="G86" s="42"/>
      <c r="O86" s="21">
        <v>10</v>
      </c>
      <c r="P86" s="2">
        <f>COUNTIF(K5:K9,"=5")</f>
        <v>1</v>
      </c>
      <c r="Q86" s="10">
        <f>P86/$A$4</f>
        <v>0.2</v>
      </c>
      <c r="R86" s="10">
        <f>(COUNTIF(K5:K9,"3")+COUNTIF(K5:K9,"4"))/K$4</f>
        <v>0.3</v>
      </c>
      <c r="S86" s="10">
        <f>100%-Q86-R86</f>
        <v>0.5</v>
      </c>
    </row>
    <row r="87" spans="11:16" ht="12.75">
      <c r="K87" s="17"/>
      <c r="L87" s="5"/>
      <c r="M87" s="39"/>
      <c r="N87" s="39"/>
      <c r="O87" s="39"/>
      <c r="P87" s="5"/>
    </row>
    <row r="88" spans="11:16" ht="12.75">
      <c r="K88" s="17"/>
      <c r="L88" s="5"/>
      <c r="M88" s="39"/>
      <c r="N88" s="39"/>
      <c r="O88" s="39"/>
      <c r="P88" s="5"/>
    </row>
    <row r="89" spans="11:16" ht="12.75">
      <c r="K89" s="17"/>
      <c r="L89" s="5"/>
      <c r="M89" s="39"/>
      <c r="N89" s="39"/>
      <c r="O89" s="39"/>
      <c r="P89" s="5"/>
    </row>
    <row r="90" spans="11:16" ht="12.75">
      <c r="K90" s="17"/>
      <c r="L90" s="5"/>
      <c r="M90" s="39"/>
      <c r="N90" s="39"/>
      <c r="O90" s="39"/>
      <c r="P90" s="5"/>
    </row>
    <row r="91" spans="11:16" ht="12.75">
      <c r="K91" s="17"/>
      <c r="L91" s="5"/>
      <c r="M91" s="39"/>
      <c r="N91" s="39"/>
      <c r="O91" s="39"/>
      <c r="P91" s="5"/>
    </row>
    <row r="109" spans="10:11" ht="12.75">
      <c r="J109" s="84" t="s">
        <v>83</v>
      </c>
      <c r="K109" s="86"/>
    </row>
    <row r="111" spans="10:14" ht="51">
      <c r="J111" s="2"/>
      <c r="K111" s="2"/>
      <c r="L111" s="11" t="s">
        <v>84</v>
      </c>
      <c r="M111" s="11" t="s">
        <v>86</v>
      </c>
      <c r="N111" s="11" t="s">
        <v>85</v>
      </c>
    </row>
    <row r="112" spans="10:14" ht="12.75">
      <c r="J112" s="2">
        <v>11</v>
      </c>
      <c r="K112" s="2">
        <f>COUNTIF(L5:L9,"=10")</f>
        <v>1</v>
      </c>
      <c r="L112" s="10">
        <f>K112/$A$4</f>
        <v>0.2</v>
      </c>
      <c r="M112" s="10">
        <f>(COUNTIF(L5:L9,"6")+COUNTIF(L5:L9,"7")+COUNTIF(L5:L9,"8")+COUNTIF(L5:L9,"9"))/F$4</f>
        <v>0.2</v>
      </c>
      <c r="N112" s="10">
        <f>100%-L112-M112</f>
        <v>0.6000000000000001</v>
      </c>
    </row>
    <row r="113" spans="10:14" ht="12.75">
      <c r="J113" s="2">
        <v>12</v>
      </c>
      <c r="K113" s="2">
        <f>COUNTIF(M5:M9,"=10")</f>
        <v>1</v>
      </c>
      <c r="L113" s="10">
        <f>K113/$A$4</f>
        <v>0.2</v>
      </c>
      <c r="M113" s="10">
        <f>(COUNTIF(M5:M9,"6")+COUNTIF(M5:M9,"7")+COUNTIF(M5:M9,"8")+COUNTIF(M5:M9,"9"))/F$4</f>
        <v>0.6</v>
      </c>
      <c r="N113" s="10">
        <f>100%-L113-M113</f>
        <v>0.20000000000000007</v>
      </c>
    </row>
    <row r="114" spans="10:14" ht="12.75">
      <c r="J114" s="2">
        <v>13</v>
      </c>
      <c r="K114" s="2">
        <f>COUNTIF(N5:N9,"=10")</f>
        <v>1</v>
      </c>
      <c r="L114" s="10">
        <f>K114/$A$4</f>
        <v>0.2</v>
      </c>
      <c r="M114" s="10">
        <f>(COUNTIF(N5:N9,"6")+COUNTIF(N5:N9,"7")+COUNTIF(N5:N9,"8")+COUNTIF(N5:N9,"9"))/F$4</f>
        <v>0.6</v>
      </c>
      <c r="N114" s="10">
        <f>100%-L114-M114</f>
        <v>0.20000000000000007</v>
      </c>
    </row>
    <row r="115" spans="10:14" ht="12.75">
      <c r="J115" s="21">
        <v>14</v>
      </c>
      <c r="K115" s="2">
        <f>COUNTIF(O5:O9,"=10")</f>
        <v>0</v>
      </c>
      <c r="L115" s="10">
        <f>K115/$A$4</f>
        <v>0</v>
      </c>
      <c r="M115" s="10">
        <f>(COUNTIF(O5:O9,"6")+COUNTIF(O5:O9,"7")+COUNTIF(O5:O9,"8")+COUNTIF(O5:O9,"9"))/F$4</f>
        <v>0.6</v>
      </c>
      <c r="N115" s="10">
        <f>100%-L115-M115</f>
        <v>0.4</v>
      </c>
    </row>
    <row r="116" spans="10:14" ht="12.75">
      <c r="J116" s="21">
        <v>15</v>
      </c>
      <c r="K116" s="2">
        <f>COUNTIF(P5:P9,"=10")</f>
        <v>0</v>
      </c>
      <c r="L116" s="10">
        <f>K116/$A$4</f>
        <v>0</v>
      </c>
      <c r="M116" s="10">
        <f>(COUNTIF(P5:P9,"6")+COUNTIF(P5:P9,"7")+COUNTIF(P5:P9,"8")+COUNTIF(P5:P9,"9"))/F$4</f>
        <v>0.6</v>
      </c>
      <c r="N116" s="10">
        <f>100%-L116-M116</f>
        <v>0.4</v>
      </c>
    </row>
    <row r="117" spans="6:11" ht="12.75">
      <c r="F117" s="17"/>
      <c r="G117" s="5"/>
      <c r="H117" s="39"/>
      <c r="I117" s="39"/>
      <c r="J117" s="39"/>
      <c r="K117" s="5"/>
    </row>
    <row r="118" spans="6:11" ht="12.75">
      <c r="F118" s="17"/>
      <c r="G118" s="5"/>
      <c r="H118" s="39"/>
      <c r="I118" s="39"/>
      <c r="J118" s="39"/>
      <c r="K118" s="5"/>
    </row>
    <row r="119" spans="6:11" ht="12.75">
      <c r="F119" s="17"/>
      <c r="G119" s="5"/>
      <c r="H119" s="39"/>
      <c r="I119" s="39"/>
      <c r="J119" s="39"/>
      <c r="K119" s="5"/>
    </row>
    <row r="120" spans="6:11" ht="12.75">
      <c r="F120" s="17"/>
      <c r="G120" s="5"/>
      <c r="H120" s="39"/>
      <c r="I120" s="39"/>
      <c r="J120" s="39"/>
      <c r="K120" s="5"/>
    </row>
    <row r="121" spans="6:11" ht="12.75">
      <c r="F121" s="17"/>
      <c r="G121" s="5"/>
      <c r="H121" s="39"/>
      <c r="I121" s="39"/>
      <c r="J121" s="39"/>
      <c r="K121" s="5"/>
    </row>
  </sheetData>
  <mergeCells count="27">
    <mergeCell ref="O15:P15"/>
    <mergeCell ref="F14:H14"/>
    <mergeCell ref="F15:H15"/>
    <mergeCell ref="I13:J13"/>
    <mergeCell ref="I14:J14"/>
    <mergeCell ref="K13:L13"/>
    <mergeCell ref="M13:N13"/>
    <mergeCell ref="O13:P13"/>
    <mergeCell ref="F13:H13"/>
    <mergeCell ref="I15:J15"/>
    <mergeCell ref="K15:L15"/>
    <mergeCell ref="M15:N15"/>
    <mergeCell ref="D15:E15"/>
    <mergeCell ref="D14:E14"/>
    <mergeCell ref="B14:C14"/>
    <mergeCell ref="B3:F3"/>
    <mergeCell ref="B15:C15"/>
    <mergeCell ref="G3:K3"/>
    <mergeCell ref="B79:C79"/>
    <mergeCell ref="O79:P79"/>
    <mergeCell ref="J109:K109"/>
    <mergeCell ref="L3:P3"/>
    <mergeCell ref="K14:L14"/>
    <mergeCell ref="M14:N14"/>
    <mergeCell ref="O14:P14"/>
    <mergeCell ref="B13:C13"/>
    <mergeCell ref="D13:E13"/>
  </mergeCells>
  <printOptions/>
  <pageMargins left="0.75" right="0.75" top="1" bottom="1" header="0.5" footer="0.5"/>
  <pageSetup horizontalDpi="600" verticalDpi="600" orientation="landscape" paperSize="9" scale="58" r:id="rId2"/>
  <rowBreaks count="2" manualBreakCount="2">
    <brk id="34" max="26" man="1"/>
    <brk id="80" max="26" man="1"/>
  </rowBreaks>
  <colBreaks count="1" manualBreakCount="1">
    <brk id="2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R305"/>
  <sheetViews>
    <sheetView view="pageBreakPreview" zoomScale="50" zoomScaleNormal="70" zoomScaleSheetLayoutView="50" workbookViewId="0" topLeftCell="A4">
      <selection activeCell="A5" sqref="A5:A31"/>
    </sheetView>
  </sheetViews>
  <sheetFormatPr defaultColWidth="9.00390625" defaultRowHeight="12.75"/>
  <cols>
    <col min="1" max="1" width="23.75390625" style="5" customWidth="1"/>
    <col min="2" max="2" width="6.125" style="5" customWidth="1"/>
    <col min="3" max="3" width="11.00390625" style="5" customWidth="1"/>
    <col min="4" max="4" width="8.75390625" style="5" customWidth="1"/>
    <col min="5" max="5" width="7.25390625" style="5" customWidth="1"/>
    <col min="6" max="11" width="5.00390625" style="5" customWidth="1"/>
    <col min="12" max="12" width="6.625" style="5" customWidth="1"/>
    <col min="13" max="22" width="5.00390625" style="5" customWidth="1"/>
    <col min="23" max="23" width="6.00390625" style="5" customWidth="1"/>
    <col min="24" max="27" width="5.00390625" style="5" customWidth="1"/>
    <col min="28" max="28" width="6.25390625" style="5" customWidth="1"/>
    <col min="29" max="29" width="4.375" style="5" customWidth="1"/>
    <col min="30" max="30" width="10.125" style="5" customWidth="1"/>
    <col min="31" max="31" width="9.375" style="5" customWidth="1"/>
    <col min="32" max="32" width="6.00390625" style="5" customWidth="1"/>
    <col min="33" max="33" width="5.875" style="5" customWidth="1"/>
    <col min="34" max="34" width="6.00390625" style="5" customWidth="1"/>
    <col min="35" max="36" width="6.125" style="5" customWidth="1"/>
    <col min="37" max="37" width="5.00390625" style="5" customWidth="1"/>
    <col min="38" max="39" width="6.125" style="5" customWidth="1"/>
    <col min="40" max="40" width="5.75390625" style="5" customWidth="1"/>
    <col min="41" max="41" width="8.75390625" style="5" customWidth="1"/>
    <col min="42" max="42" width="4.75390625" style="31" customWidth="1"/>
    <col min="43" max="43" width="4.375" style="5" customWidth="1"/>
    <col min="44" max="16384" width="9.125" style="5" customWidth="1"/>
  </cols>
  <sheetData>
    <row r="1" spans="1:29" ht="12.75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7"/>
      <c r="AC1" s="2"/>
    </row>
    <row r="2" spans="1:44" ht="15.75">
      <c r="A2" s="2"/>
      <c r="B2" s="95" t="s">
        <v>71</v>
      </c>
      <c r="C2" s="96"/>
      <c r="D2" s="96"/>
      <c r="E2" s="96"/>
      <c r="F2" s="96"/>
      <c r="G2" s="96"/>
      <c r="H2" s="96"/>
      <c r="I2" s="96"/>
      <c r="J2" s="96"/>
      <c r="K2" s="96"/>
      <c r="L2" s="48"/>
      <c r="M2" s="97" t="s">
        <v>72</v>
      </c>
      <c r="N2" s="97"/>
      <c r="O2" s="97"/>
      <c r="P2" s="97"/>
      <c r="Q2" s="97"/>
      <c r="R2" s="97"/>
      <c r="S2" s="97"/>
      <c r="T2" s="97"/>
      <c r="U2" s="97"/>
      <c r="V2" s="97"/>
      <c r="W2" s="49"/>
      <c r="X2" s="95" t="s">
        <v>73</v>
      </c>
      <c r="Y2" s="95"/>
      <c r="Z2" s="95"/>
      <c r="AA2" s="95"/>
      <c r="AB2" s="50"/>
      <c r="AC2" s="51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52"/>
      <c r="AQ2" s="17"/>
      <c r="AR2" s="17"/>
    </row>
    <row r="3" spans="1:44" ht="75" customHeight="1">
      <c r="A3" s="2" t="s">
        <v>26</v>
      </c>
      <c r="B3" s="53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3">
        <v>7</v>
      </c>
      <c r="I3" s="53">
        <v>8</v>
      </c>
      <c r="J3" s="53">
        <v>9</v>
      </c>
      <c r="K3" s="53">
        <v>10</v>
      </c>
      <c r="L3" s="47"/>
      <c r="M3" s="2">
        <v>1</v>
      </c>
      <c r="N3" s="2">
        <v>2</v>
      </c>
      <c r="O3" s="2">
        <v>3</v>
      </c>
      <c r="P3" s="2">
        <v>4</v>
      </c>
      <c r="Q3" s="2">
        <v>5</v>
      </c>
      <c r="R3" s="2">
        <v>6</v>
      </c>
      <c r="S3" s="2">
        <v>7</v>
      </c>
      <c r="T3" s="2">
        <v>8</v>
      </c>
      <c r="U3" s="2">
        <v>9</v>
      </c>
      <c r="V3" s="2">
        <v>10</v>
      </c>
      <c r="W3" s="47"/>
      <c r="X3" s="53">
        <v>1</v>
      </c>
      <c r="Y3" s="53">
        <v>2</v>
      </c>
      <c r="Z3" s="53">
        <v>3</v>
      </c>
      <c r="AA3" s="53">
        <v>4</v>
      </c>
      <c r="AB3" s="50"/>
      <c r="AC3" s="53" t="s">
        <v>87</v>
      </c>
      <c r="AD3" s="17"/>
      <c r="AE3" s="17"/>
      <c r="AF3" s="54"/>
      <c r="AG3" s="54"/>
      <c r="AH3" s="17"/>
      <c r="AI3" s="17"/>
      <c r="AJ3" s="17"/>
      <c r="AK3" s="17"/>
      <c r="AL3" s="17"/>
      <c r="AM3" s="17"/>
      <c r="AN3" s="17"/>
      <c r="AO3" s="46"/>
      <c r="AP3" s="46"/>
      <c r="AQ3" s="46"/>
      <c r="AR3" s="17"/>
    </row>
    <row r="4" spans="1:44" ht="72" customHeight="1">
      <c r="A4" s="20">
        <v>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55"/>
      <c r="M4" s="20"/>
      <c r="N4" s="20"/>
      <c r="O4" s="20"/>
      <c r="P4" s="20"/>
      <c r="Q4" s="20"/>
      <c r="R4" s="20"/>
      <c r="S4" s="20"/>
      <c r="T4" s="20"/>
      <c r="U4" s="20"/>
      <c r="V4" s="20"/>
      <c r="W4" s="55"/>
      <c r="X4" s="20"/>
      <c r="Y4" s="20"/>
      <c r="Z4" s="20"/>
      <c r="AA4" s="20"/>
      <c r="AB4" s="55"/>
      <c r="AC4" s="44"/>
      <c r="AD4" s="17" t="s">
        <v>88</v>
      </c>
      <c r="AE4" s="46"/>
      <c r="AF4" s="56"/>
      <c r="AG4" s="57"/>
      <c r="AH4" s="57"/>
      <c r="AI4" s="57"/>
      <c r="AJ4" s="57"/>
      <c r="AK4" s="57"/>
      <c r="AL4" s="57"/>
      <c r="AM4" s="57"/>
      <c r="AN4" s="57"/>
      <c r="AO4" s="46"/>
      <c r="AP4" s="58"/>
      <c r="AQ4" s="54"/>
      <c r="AR4" s="17"/>
    </row>
    <row r="5" spans="1:44" ht="15">
      <c r="A5" s="21" t="s">
        <v>138</v>
      </c>
      <c r="B5" s="21">
        <v>1</v>
      </c>
      <c r="C5" s="21">
        <v>1</v>
      </c>
      <c r="D5" s="21">
        <v>1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21">
        <v>1</v>
      </c>
      <c r="K5" s="21">
        <v>1</v>
      </c>
      <c r="L5" s="59">
        <f>SUM(B5:K5)/10</f>
        <v>1</v>
      </c>
      <c r="M5" s="21">
        <v>4</v>
      </c>
      <c r="N5" s="21">
        <v>4</v>
      </c>
      <c r="O5" s="21">
        <v>4</v>
      </c>
      <c r="P5" s="21">
        <v>4</v>
      </c>
      <c r="Q5" s="21">
        <v>4</v>
      </c>
      <c r="R5" s="21">
        <v>4</v>
      </c>
      <c r="S5" s="21">
        <v>4</v>
      </c>
      <c r="T5" s="21">
        <v>4</v>
      </c>
      <c r="U5" s="21">
        <v>2</v>
      </c>
      <c r="V5" s="21">
        <v>4</v>
      </c>
      <c r="W5" s="60">
        <f>SUM(M5:V5)/40</f>
        <v>0.95</v>
      </c>
      <c r="X5" s="21">
        <v>10</v>
      </c>
      <c r="Y5" s="21">
        <v>9</v>
      </c>
      <c r="Z5" s="21">
        <v>10</v>
      </c>
      <c r="AA5" s="21">
        <v>10</v>
      </c>
      <c r="AB5" s="59">
        <f>SUM(X5:AA5)/40</f>
        <v>0.975</v>
      </c>
      <c r="AC5" s="21">
        <f>IF(L5&gt;=70%,1,0)+IF(W5&gt;=70%,1,0)+IF(AB5&gt;=70%,1,0)</f>
        <v>3</v>
      </c>
      <c r="AD5" s="61">
        <f>IF(AC5=1,2,(IF(AC5=2,3,IF(AC5=3,4,1))))</f>
        <v>4</v>
      </c>
      <c r="AE5" s="46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62"/>
      <c r="AQ5" s="17"/>
      <c r="AR5" s="17"/>
    </row>
    <row r="6" spans="1:44" ht="15">
      <c r="A6" s="21" t="s">
        <v>139</v>
      </c>
      <c r="B6" s="21">
        <v>1</v>
      </c>
      <c r="C6" s="21">
        <v>1</v>
      </c>
      <c r="D6" s="21">
        <v>1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1"/>
      <c r="K6" s="21">
        <v>1</v>
      </c>
      <c r="L6" s="59">
        <f aca="true" t="shared" si="0" ref="L6:L31">SUM(B6:K6)/10</f>
        <v>0.9</v>
      </c>
      <c r="M6" s="21">
        <v>4</v>
      </c>
      <c r="N6" s="21">
        <v>4</v>
      </c>
      <c r="O6" s="21">
        <v>4</v>
      </c>
      <c r="P6" s="21">
        <v>4</v>
      </c>
      <c r="Q6" s="21">
        <v>4</v>
      </c>
      <c r="R6" s="21">
        <v>4</v>
      </c>
      <c r="S6" s="21">
        <v>4</v>
      </c>
      <c r="T6" s="21">
        <v>4</v>
      </c>
      <c r="U6" s="21">
        <v>4</v>
      </c>
      <c r="V6" s="21">
        <v>4</v>
      </c>
      <c r="W6" s="60">
        <f aca="true" t="shared" si="1" ref="W6:W31">SUM(M6:V6)/40</f>
        <v>1</v>
      </c>
      <c r="X6" s="21">
        <v>10</v>
      </c>
      <c r="Y6" s="21">
        <v>1</v>
      </c>
      <c r="Z6" s="21">
        <v>5</v>
      </c>
      <c r="AA6" s="21">
        <v>6</v>
      </c>
      <c r="AB6" s="59">
        <f aca="true" t="shared" si="2" ref="AB6:AB31">SUM(X6:AA6)/40</f>
        <v>0.55</v>
      </c>
      <c r="AC6" s="21">
        <f aca="true" t="shared" si="3" ref="AC6:AC31">IF(L6&gt;=70%,1,0)+IF(W6&gt;=70%,1,0)+IF(AB6&gt;=70%,1,0)</f>
        <v>2</v>
      </c>
      <c r="AD6" s="61">
        <f aca="true" t="shared" si="4" ref="AD6:AD31">IF(AC6=1,2,(IF(AC6=2,3,IF(AC6=3,4,1))))</f>
        <v>3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62"/>
      <c r="AQ6" s="17"/>
      <c r="AR6" s="17"/>
    </row>
    <row r="7" spans="1:44" ht="15.75" customHeight="1">
      <c r="A7" s="21" t="s">
        <v>140</v>
      </c>
      <c r="B7" s="21">
        <v>1</v>
      </c>
      <c r="C7" s="21">
        <v>1</v>
      </c>
      <c r="D7" s="21">
        <v>1</v>
      </c>
      <c r="E7" s="21">
        <v>1</v>
      </c>
      <c r="F7" s="21"/>
      <c r="G7" s="21">
        <v>1</v>
      </c>
      <c r="H7" s="21">
        <v>1</v>
      </c>
      <c r="I7" s="21">
        <v>1</v>
      </c>
      <c r="J7" s="21"/>
      <c r="K7" s="21">
        <v>1</v>
      </c>
      <c r="L7" s="59">
        <f t="shared" si="0"/>
        <v>0.8</v>
      </c>
      <c r="M7" s="21">
        <v>4</v>
      </c>
      <c r="N7" s="21">
        <v>1</v>
      </c>
      <c r="O7" s="21">
        <v>4</v>
      </c>
      <c r="P7" s="21">
        <v>4</v>
      </c>
      <c r="Q7" s="21">
        <v>4</v>
      </c>
      <c r="R7" s="21">
        <v>2</v>
      </c>
      <c r="S7" s="21">
        <v>4</v>
      </c>
      <c r="T7" s="21">
        <v>4</v>
      </c>
      <c r="U7" s="21"/>
      <c r="V7" s="21">
        <v>4</v>
      </c>
      <c r="W7" s="60">
        <f t="shared" si="1"/>
        <v>0.775</v>
      </c>
      <c r="X7" s="21"/>
      <c r="Y7" s="21">
        <v>4</v>
      </c>
      <c r="Z7" s="21">
        <v>5</v>
      </c>
      <c r="AA7" s="21"/>
      <c r="AB7" s="59">
        <f t="shared" si="2"/>
        <v>0.225</v>
      </c>
      <c r="AC7" s="21">
        <f t="shared" si="3"/>
        <v>2</v>
      </c>
      <c r="AD7" s="61">
        <f t="shared" si="4"/>
        <v>3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62"/>
      <c r="AQ7" s="17"/>
      <c r="AR7" s="17"/>
    </row>
    <row r="8" spans="1:44" ht="15">
      <c r="A8" s="21" t="s">
        <v>141</v>
      </c>
      <c r="B8" s="21">
        <v>1</v>
      </c>
      <c r="C8" s="21"/>
      <c r="D8" s="21">
        <v>1</v>
      </c>
      <c r="E8" s="21">
        <v>1</v>
      </c>
      <c r="F8" s="21">
        <v>1</v>
      </c>
      <c r="G8" s="21">
        <v>1</v>
      </c>
      <c r="H8" s="21">
        <v>1</v>
      </c>
      <c r="I8" s="21">
        <v>1</v>
      </c>
      <c r="J8" s="21"/>
      <c r="K8" s="21">
        <v>1</v>
      </c>
      <c r="L8" s="59">
        <f t="shared" si="0"/>
        <v>0.8</v>
      </c>
      <c r="M8" s="21">
        <v>4</v>
      </c>
      <c r="N8" s="21">
        <v>4</v>
      </c>
      <c r="O8" s="21">
        <v>4</v>
      </c>
      <c r="P8" s="21">
        <v>4</v>
      </c>
      <c r="Q8" s="21">
        <v>4</v>
      </c>
      <c r="R8" s="21">
        <v>4</v>
      </c>
      <c r="S8" s="21">
        <v>4</v>
      </c>
      <c r="T8" s="21">
        <v>4</v>
      </c>
      <c r="U8" s="21">
        <v>4</v>
      </c>
      <c r="V8" s="21">
        <v>4</v>
      </c>
      <c r="W8" s="60">
        <f t="shared" si="1"/>
        <v>1</v>
      </c>
      <c r="X8" s="21">
        <v>10</v>
      </c>
      <c r="Y8" s="21"/>
      <c r="Z8" s="21">
        <v>10</v>
      </c>
      <c r="AA8" s="21"/>
      <c r="AB8" s="59">
        <f t="shared" si="2"/>
        <v>0.5</v>
      </c>
      <c r="AC8" s="21">
        <f t="shared" si="3"/>
        <v>2</v>
      </c>
      <c r="AD8" s="61">
        <f t="shared" si="4"/>
        <v>3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62"/>
      <c r="AQ8" s="17"/>
      <c r="AR8" s="17"/>
    </row>
    <row r="9" spans="1:44" ht="15">
      <c r="A9" s="21" t="s">
        <v>142</v>
      </c>
      <c r="B9" s="21">
        <v>1</v>
      </c>
      <c r="C9" s="21">
        <v>1</v>
      </c>
      <c r="D9" s="21">
        <v>1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/>
      <c r="L9" s="59">
        <f t="shared" si="0"/>
        <v>0.9</v>
      </c>
      <c r="M9" s="21">
        <v>4</v>
      </c>
      <c r="N9" s="21">
        <v>2</v>
      </c>
      <c r="O9" s="21">
        <v>4</v>
      </c>
      <c r="P9" s="21">
        <v>4</v>
      </c>
      <c r="Q9" s="21">
        <v>2</v>
      </c>
      <c r="R9" s="21">
        <v>4</v>
      </c>
      <c r="S9" s="21">
        <v>4</v>
      </c>
      <c r="T9" s="21"/>
      <c r="U9" s="21">
        <v>2</v>
      </c>
      <c r="V9" s="21">
        <v>4</v>
      </c>
      <c r="W9" s="60">
        <f t="shared" si="1"/>
        <v>0.75</v>
      </c>
      <c r="X9" s="21">
        <v>3</v>
      </c>
      <c r="Y9" s="21">
        <v>5</v>
      </c>
      <c r="Z9" s="21">
        <v>7</v>
      </c>
      <c r="AA9" s="21"/>
      <c r="AB9" s="59">
        <f t="shared" si="2"/>
        <v>0.375</v>
      </c>
      <c r="AC9" s="21">
        <f t="shared" si="3"/>
        <v>2</v>
      </c>
      <c r="AD9" s="61">
        <f t="shared" si="4"/>
        <v>3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62"/>
      <c r="AQ9" s="17"/>
      <c r="AR9" s="17"/>
    </row>
    <row r="10" spans="1:44" ht="15">
      <c r="A10" s="21" t="s">
        <v>143</v>
      </c>
      <c r="B10" s="21">
        <v>1</v>
      </c>
      <c r="C10" s="21">
        <v>1</v>
      </c>
      <c r="D10" s="21">
        <v>1</v>
      </c>
      <c r="E10" s="21">
        <v>1</v>
      </c>
      <c r="F10" s="21"/>
      <c r="G10" s="21"/>
      <c r="H10" s="21">
        <v>1</v>
      </c>
      <c r="I10" s="21">
        <v>1</v>
      </c>
      <c r="J10" s="21"/>
      <c r="K10" s="21">
        <v>1</v>
      </c>
      <c r="L10" s="59">
        <f t="shared" si="0"/>
        <v>0.7</v>
      </c>
      <c r="M10" s="21">
        <v>4</v>
      </c>
      <c r="N10" s="21">
        <v>3</v>
      </c>
      <c r="O10" s="21"/>
      <c r="P10" s="21"/>
      <c r="Q10" s="21"/>
      <c r="R10" s="21"/>
      <c r="S10" s="21">
        <v>4</v>
      </c>
      <c r="T10" s="21"/>
      <c r="U10" s="21"/>
      <c r="V10" s="21"/>
      <c r="W10" s="60">
        <f t="shared" si="1"/>
        <v>0.275</v>
      </c>
      <c r="X10" s="21"/>
      <c r="Y10" s="21"/>
      <c r="Z10" s="21">
        <v>7</v>
      </c>
      <c r="AA10" s="21"/>
      <c r="AB10" s="59">
        <f t="shared" si="2"/>
        <v>0.175</v>
      </c>
      <c r="AC10" s="21">
        <f t="shared" si="3"/>
        <v>1</v>
      </c>
      <c r="AD10" s="61">
        <f t="shared" si="4"/>
        <v>2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62"/>
      <c r="AQ10" s="17"/>
      <c r="AR10" s="17"/>
    </row>
    <row r="11" spans="1:44" ht="15">
      <c r="A11" s="21" t="s">
        <v>144</v>
      </c>
      <c r="B11" s="21">
        <v>1</v>
      </c>
      <c r="C11" s="21"/>
      <c r="D11" s="21">
        <v>1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/>
      <c r="K11" s="21"/>
      <c r="L11" s="59">
        <f t="shared" si="0"/>
        <v>0.7</v>
      </c>
      <c r="M11" s="21">
        <v>4</v>
      </c>
      <c r="N11" s="21">
        <v>4</v>
      </c>
      <c r="O11" s="21">
        <v>4</v>
      </c>
      <c r="P11" s="21">
        <v>4</v>
      </c>
      <c r="Q11" s="21">
        <v>3</v>
      </c>
      <c r="R11" s="21"/>
      <c r="S11" s="21">
        <v>3</v>
      </c>
      <c r="T11" s="21">
        <v>4</v>
      </c>
      <c r="U11" s="21"/>
      <c r="V11" s="21">
        <v>4</v>
      </c>
      <c r="W11" s="60">
        <f t="shared" si="1"/>
        <v>0.75</v>
      </c>
      <c r="X11" s="21"/>
      <c r="Y11" s="21">
        <v>5</v>
      </c>
      <c r="Z11" s="21">
        <v>5</v>
      </c>
      <c r="AA11" s="21"/>
      <c r="AB11" s="59">
        <f t="shared" si="2"/>
        <v>0.25</v>
      </c>
      <c r="AC11" s="21">
        <f t="shared" si="3"/>
        <v>2</v>
      </c>
      <c r="AD11" s="61">
        <f t="shared" si="4"/>
        <v>3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62"/>
      <c r="AQ11" s="17"/>
      <c r="AR11" s="17"/>
    </row>
    <row r="12" spans="1:44" ht="15">
      <c r="A12" s="21" t="s">
        <v>145</v>
      </c>
      <c r="B12" s="21">
        <v>1</v>
      </c>
      <c r="C12" s="21">
        <v>1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/>
      <c r="L12" s="59">
        <f t="shared" si="0"/>
        <v>0.9</v>
      </c>
      <c r="M12" s="21">
        <v>4</v>
      </c>
      <c r="N12" s="21">
        <v>4</v>
      </c>
      <c r="O12" s="21">
        <v>4</v>
      </c>
      <c r="P12" s="21">
        <v>4</v>
      </c>
      <c r="Q12" s="21"/>
      <c r="R12" s="21">
        <v>4</v>
      </c>
      <c r="S12" s="21"/>
      <c r="T12" s="21"/>
      <c r="U12" s="21">
        <v>4</v>
      </c>
      <c r="V12" s="21"/>
      <c r="W12" s="60">
        <f t="shared" si="1"/>
        <v>0.6</v>
      </c>
      <c r="X12" s="21"/>
      <c r="Y12" s="21">
        <v>7</v>
      </c>
      <c r="Z12" s="21">
        <v>10</v>
      </c>
      <c r="AA12" s="21"/>
      <c r="AB12" s="59">
        <f t="shared" si="2"/>
        <v>0.425</v>
      </c>
      <c r="AC12" s="21">
        <f t="shared" si="3"/>
        <v>1</v>
      </c>
      <c r="AD12" s="61">
        <f t="shared" si="4"/>
        <v>2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62"/>
      <c r="AQ12" s="17"/>
      <c r="AR12" s="17"/>
    </row>
    <row r="13" spans="1:44" ht="15">
      <c r="A13" s="21" t="s">
        <v>146</v>
      </c>
      <c r="B13" s="21">
        <v>1</v>
      </c>
      <c r="C13" s="21">
        <v>1</v>
      </c>
      <c r="D13" s="21">
        <v>1</v>
      </c>
      <c r="E13" s="21">
        <v>1</v>
      </c>
      <c r="F13" s="21"/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59">
        <f t="shared" si="0"/>
        <v>0.9</v>
      </c>
      <c r="M13" s="21">
        <v>4</v>
      </c>
      <c r="N13" s="21">
        <v>4</v>
      </c>
      <c r="O13" s="21">
        <v>4</v>
      </c>
      <c r="P13" s="21">
        <v>4</v>
      </c>
      <c r="Q13" s="21">
        <v>4</v>
      </c>
      <c r="R13" s="21"/>
      <c r="S13" s="21">
        <v>4</v>
      </c>
      <c r="T13" s="21"/>
      <c r="U13" s="21"/>
      <c r="V13" s="21">
        <v>2</v>
      </c>
      <c r="W13" s="60">
        <f t="shared" si="1"/>
        <v>0.65</v>
      </c>
      <c r="X13" s="21">
        <v>5</v>
      </c>
      <c r="Y13" s="21">
        <v>10</v>
      </c>
      <c r="Z13" s="21"/>
      <c r="AA13" s="21"/>
      <c r="AB13" s="59">
        <f t="shared" si="2"/>
        <v>0.375</v>
      </c>
      <c r="AC13" s="21">
        <f t="shared" si="3"/>
        <v>1</v>
      </c>
      <c r="AD13" s="61">
        <f t="shared" si="4"/>
        <v>2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62"/>
      <c r="AQ13" s="17"/>
      <c r="AR13" s="17"/>
    </row>
    <row r="14" spans="1:44" ht="15">
      <c r="A14" s="21" t="s">
        <v>147</v>
      </c>
      <c r="B14" s="21">
        <v>1</v>
      </c>
      <c r="C14" s="21">
        <v>1</v>
      </c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59">
        <f t="shared" si="0"/>
        <v>1</v>
      </c>
      <c r="M14" s="21">
        <v>4</v>
      </c>
      <c r="N14" s="21">
        <v>2</v>
      </c>
      <c r="O14" s="21"/>
      <c r="P14" s="21">
        <v>4</v>
      </c>
      <c r="Q14" s="21"/>
      <c r="R14" s="21"/>
      <c r="S14" s="21">
        <v>4</v>
      </c>
      <c r="T14" s="21">
        <v>2</v>
      </c>
      <c r="U14" s="21"/>
      <c r="V14" s="21"/>
      <c r="W14" s="60">
        <f t="shared" si="1"/>
        <v>0.4</v>
      </c>
      <c r="X14" s="21"/>
      <c r="Y14" s="21">
        <v>5</v>
      </c>
      <c r="Z14" s="21">
        <v>5</v>
      </c>
      <c r="AA14" s="21"/>
      <c r="AB14" s="59">
        <f t="shared" si="2"/>
        <v>0.25</v>
      </c>
      <c r="AC14" s="21">
        <f t="shared" si="3"/>
        <v>1</v>
      </c>
      <c r="AD14" s="61">
        <f t="shared" si="4"/>
        <v>2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62"/>
      <c r="AQ14" s="17"/>
      <c r="AR14" s="17"/>
    </row>
    <row r="15" spans="1:44" ht="15">
      <c r="A15" s="21" t="s">
        <v>148</v>
      </c>
      <c r="B15" s="21">
        <v>1</v>
      </c>
      <c r="C15" s="21">
        <v>1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59">
        <f t="shared" si="0"/>
        <v>1</v>
      </c>
      <c r="M15" s="21"/>
      <c r="N15" s="21"/>
      <c r="O15" s="21">
        <v>4</v>
      </c>
      <c r="P15" s="21">
        <v>4</v>
      </c>
      <c r="Q15" s="21">
        <v>4</v>
      </c>
      <c r="R15" s="21">
        <v>4</v>
      </c>
      <c r="S15" s="21">
        <v>4</v>
      </c>
      <c r="T15" s="21">
        <v>2</v>
      </c>
      <c r="U15" s="21"/>
      <c r="V15" s="21">
        <v>4</v>
      </c>
      <c r="W15" s="60">
        <f t="shared" si="1"/>
        <v>0.65</v>
      </c>
      <c r="X15" s="21"/>
      <c r="Y15" s="21"/>
      <c r="Z15" s="21">
        <v>10</v>
      </c>
      <c r="AA15" s="21"/>
      <c r="AB15" s="59">
        <f t="shared" si="2"/>
        <v>0.25</v>
      </c>
      <c r="AC15" s="21">
        <f t="shared" si="3"/>
        <v>1</v>
      </c>
      <c r="AD15" s="61">
        <f t="shared" si="4"/>
        <v>2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62"/>
      <c r="AQ15" s="17"/>
      <c r="AR15" s="17"/>
    </row>
    <row r="16" spans="1:44" ht="15">
      <c r="A16" s="21" t="s">
        <v>149</v>
      </c>
      <c r="B16" s="21"/>
      <c r="C16" s="21">
        <v>1</v>
      </c>
      <c r="D16" s="21"/>
      <c r="E16" s="21"/>
      <c r="F16" s="21">
        <v>1</v>
      </c>
      <c r="G16" s="21"/>
      <c r="H16" s="21">
        <v>1</v>
      </c>
      <c r="I16" s="21">
        <v>1</v>
      </c>
      <c r="J16" s="21">
        <v>1</v>
      </c>
      <c r="K16" s="21"/>
      <c r="L16" s="59">
        <f t="shared" si="0"/>
        <v>0.5</v>
      </c>
      <c r="M16" s="21">
        <v>1</v>
      </c>
      <c r="N16" s="21">
        <v>1</v>
      </c>
      <c r="O16" s="21">
        <v>2</v>
      </c>
      <c r="P16" s="21"/>
      <c r="Q16" s="21"/>
      <c r="R16" s="21">
        <v>3</v>
      </c>
      <c r="S16" s="21"/>
      <c r="T16" s="21"/>
      <c r="U16" s="21">
        <v>1</v>
      </c>
      <c r="V16" s="21">
        <v>1</v>
      </c>
      <c r="W16" s="60">
        <f t="shared" si="1"/>
        <v>0.225</v>
      </c>
      <c r="X16" s="21"/>
      <c r="Y16" s="21"/>
      <c r="Z16" s="21"/>
      <c r="AA16" s="21">
        <v>0</v>
      </c>
      <c r="AB16" s="59">
        <f t="shared" si="2"/>
        <v>0</v>
      </c>
      <c r="AC16" s="21">
        <f t="shared" si="3"/>
        <v>0</v>
      </c>
      <c r="AD16" s="61">
        <f t="shared" si="4"/>
        <v>1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62"/>
      <c r="AQ16" s="17"/>
      <c r="AR16" s="17"/>
    </row>
    <row r="17" spans="1:44" ht="15">
      <c r="A17" s="21" t="s">
        <v>149</v>
      </c>
      <c r="B17" s="21">
        <v>1</v>
      </c>
      <c r="C17" s="21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/>
      <c r="K17" s="21"/>
      <c r="L17" s="59">
        <f t="shared" si="0"/>
        <v>0.8</v>
      </c>
      <c r="M17" s="21">
        <v>4</v>
      </c>
      <c r="N17" s="21">
        <v>3</v>
      </c>
      <c r="O17" s="21">
        <v>4</v>
      </c>
      <c r="P17" s="21">
        <v>4</v>
      </c>
      <c r="Q17" s="21">
        <v>4</v>
      </c>
      <c r="R17" s="21">
        <v>3</v>
      </c>
      <c r="S17" s="21">
        <v>4</v>
      </c>
      <c r="T17" s="21">
        <v>3</v>
      </c>
      <c r="U17" s="21">
        <v>3</v>
      </c>
      <c r="V17" s="21">
        <v>3</v>
      </c>
      <c r="W17" s="60">
        <f t="shared" si="1"/>
        <v>0.875</v>
      </c>
      <c r="X17" s="21">
        <v>10</v>
      </c>
      <c r="Y17" s="21"/>
      <c r="Z17" s="21"/>
      <c r="AA17" s="21"/>
      <c r="AB17" s="59">
        <f t="shared" si="2"/>
        <v>0.25</v>
      </c>
      <c r="AC17" s="21">
        <f t="shared" si="3"/>
        <v>2</v>
      </c>
      <c r="AD17" s="61">
        <f t="shared" si="4"/>
        <v>3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62"/>
      <c r="AQ17" s="17"/>
      <c r="AR17" s="17"/>
    </row>
    <row r="18" spans="1:44" ht="15">
      <c r="A18" s="21" t="s">
        <v>150</v>
      </c>
      <c r="B18" s="21">
        <v>1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  <c r="H18" s="21"/>
      <c r="I18" s="21">
        <v>1</v>
      </c>
      <c r="J18" s="21">
        <v>1</v>
      </c>
      <c r="K18" s="21"/>
      <c r="L18" s="59">
        <f t="shared" si="0"/>
        <v>0.8</v>
      </c>
      <c r="M18" s="21">
        <v>4</v>
      </c>
      <c r="N18" s="21">
        <v>2</v>
      </c>
      <c r="O18" s="21">
        <v>4</v>
      </c>
      <c r="P18" s="21">
        <v>4</v>
      </c>
      <c r="Q18" s="21">
        <v>4</v>
      </c>
      <c r="R18" s="21">
        <v>4</v>
      </c>
      <c r="S18" s="21">
        <v>4</v>
      </c>
      <c r="T18" s="21">
        <v>4</v>
      </c>
      <c r="U18" s="21">
        <v>4</v>
      </c>
      <c r="V18" s="21">
        <v>4</v>
      </c>
      <c r="W18" s="60">
        <f t="shared" si="1"/>
        <v>0.95</v>
      </c>
      <c r="X18" s="21">
        <v>8</v>
      </c>
      <c r="Y18" s="21">
        <v>10</v>
      </c>
      <c r="Z18" s="21">
        <v>10</v>
      </c>
      <c r="AA18" s="21">
        <v>5</v>
      </c>
      <c r="AB18" s="59">
        <f t="shared" si="2"/>
        <v>0.825</v>
      </c>
      <c r="AC18" s="21">
        <f t="shared" si="3"/>
        <v>3</v>
      </c>
      <c r="AD18" s="61">
        <f t="shared" si="4"/>
        <v>4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62"/>
      <c r="AQ18" s="17"/>
      <c r="AR18" s="17"/>
    </row>
    <row r="19" spans="1:44" ht="15">
      <c r="A19" s="21" t="s">
        <v>151</v>
      </c>
      <c r="B19" s="21">
        <v>1</v>
      </c>
      <c r="C19" s="21">
        <v>1</v>
      </c>
      <c r="D19" s="21">
        <v>1</v>
      </c>
      <c r="E19" s="21"/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59">
        <f t="shared" si="0"/>
        <v>0.9</v>
      </c>
      <c r="M19" s="21">
        <v>1</v>
      </c>
      <c r="N19" s="21">
        <v>4</v>
      </c>
      <c r="O19" s="21">
        <v>4</v>
      </c>
      <c r="P19" s="21">
        <v>4</v>
      </c>
      <c r="Q19" s="21">
        <v>3</v>
      </c>
      <c r="R19" s="21">
        <v>3</v>
      </c>
      <c r="S19" s="21">
        <v>4</v>
      </c>
      <c r="T19" s="21"/>
      <c r="U19" s="21">
        <v>4</v>
      </c>
      <c r="V19" s="21">
        <v>4</v>
      </c>
      <c r="W19" s="60">
        <f t="shared" si="1"/>
        <v>0.775</v>
      </c>
      <c r="X19" s="21">
        <v>1</v>
      </c>
      <c r="Y19" s="21">
        <v>4</v>
      </c>
      <c r="Z19" s="21">
        <v>4</v>
      </c>
      <c r="AA19" s="21"/>
      <c r="AB19" s="59">
        <f t="shared" si="2"/>
        <v>0.225</v>
      </c>
      <c r="AC19" s="21">
        <f t="shared" si="3"/>
        <v>2</v>
      </c>
      <c r="AD19" s="61">
        <f t="shared" si="4"/>
        <v>3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62"/>
      <c r="AQ19" s="17"/>
      <c r="AR19" s="17"/>
    </row>
    <row r="20" spans="1:44" ht="15">
      <c r="A20" s="21" t="s">
        <v>152</v>
      </c>
      <c r="B20" s="21">
        <v>1</v>
      </c>
      <c r="C20" s="21">
        <v>1</v>
      </c>
      <c r="D20" s="21">
        <v>1</v>
      </c>
      <c r="E20" s="21">
        <v>1</v>
      </c>
      <c r="F20" s="21"/>
      <c r="G20" s="21">
        <v>1</v>
      </c>
      <c r="H20" s="21">
        <v>1</v>
      </c>
      <c r="I20" s="21">
        <v>1</v>
      </c>
      <c r="J20" s="21"/>
      <c r="K20" s="21"/>
      <c r="L20" s="59">
        <f t="shared" si="0"/>
        <v>0.7</v>
      </c>
      <c r="M20" s="21">
        <v>4</v>
      </c>
      <c r="N20" s="21">
        <v>4</v>
      </c>
      <c r="O20" s="21">
        <v>3</v>
      </c>
      <c r="P20" s="21"/>
      <c r="Q20" s="21"/>
      <c r="R20" s="21">
        <v>4</v>
      </c>
      <c r="S20" s="21"/>
      <c r="T20" s="21"/>
      <c r="U20" s="21"/>
      <c r="V20" s="21">
        <v>4</v>
      </c>
      <c r="W20" s="60">
        <f t="shared" si="1"/>
        <v>0.475</v>
      </c>
      <c r="X20" s="21"/>
      <c r="Y20" s="21"/>
      <c r="Z20" s="21"/>
      <c r="AA20" s="21"/>
      <c r="AB20" s="59">
        <f t="shared" si="2"/>
        <v>0</v>
      </c>
      <c r="AC20" s="21">
        <f t="shared" si="3"/>
        <v>1</v>
      </c>
      <c r="AD20" s="61">
        <f t="shared" si="4"/>
        <v>2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62"/>
      <c r="AQ20" s="17"/>
      <c r="AR20" s="17"/>
    </row>
    <row r="21" spans="1:44" ht="15">
      <c r="A21" s="21" t="s">
        <v>153</v>
      </c>
      <c r="B21" s="21">
        <v>1</v>
      </c>
      <c r="C21" s="21">
        <v>1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/>
      <c r="K21" s="21">
        <v>1</v>
      </c>
      <c r="L21" s="59">
        <f t="shared" si="0"/>
        <v>0.9</v>
      </c>
      <c r="M21" s="21">
        <v>4</v>
      </c>
      <c r="N21" s="21">
        <v>2</v>
      </c>
      <c r="O21" s="21">
        <v>4</v>
      </c>
      <c r="P21" s="21"/>
      <c r="Q21" s="21"/>
      <c r="R21" s="21">
        <v>4</v>
      </c>
      <c r="S21" s="21">
        <v>4</v>
      </c>
      <c r="T21" s="21"/>
      <c r="U21" s="21"/>
      <c r="V21" s="21">
        <v>4</v>
      </c>
      <c r="W21" s="60">
        <f t="shared" si="1"/>
        <v>0.55</v>
      </c>
      <c r="X21" s="21"/>
      <c r="Y21" s="21">
        <v>10</v>
      </c>
      <c r="Z21" s="21">
        <v>5</v>
      </c>
      <c r="AA21" s="21"/>
      <c r="AB21" s="59">
        <f t="shared" si="2"/>
        <v>0.375</v>
      </c>
      <c r="AC21" s="21">
        <f t="shared" si="3"/>
        <v>1</v>
      </c>
      <c r="AD21" s="61">
        <f t="shared" si="4"/>
        <v>2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62"/>
      <c r="AQ21" s="17"/>
      <c r="AR21" s="17"/>
    </row>
    <row r="22" spans="1:44" ht="15">
      <c r="A22" s="21" t="s">
        <v>154</v>
      </c>
      <c r="B22" s="21">
        <v>1</v>
      </c>
      <c r="C22" s="21">
        <v>1</v>
      </c>
      <c r="D22" s="21">
        <v>1</v>
      </c>
      <c r="E22" s="21"/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/>
      <c r="L22" s="59">
        <f t="shared" si="0"/>
        <v>0.8</v>
      </c>
      <c r="M22" s="21"/>
      <c r="N22" s="21"/>
      <c r="O22" s="21">
        <v>4</v>
      </c>
      <c r="P22" s="21">
        <v>4</v>
      </c>
      <c r="Q22" s="21"/>
      <c r="R22" s="21">
        <v>4</v>
      </c>
      <c r="S22" s="21">
        <v>4</v>
      </c>
      <c r="T22" s="21">
        <v>4</v>
      </c>
      <c r="U22" s="21"/>
      <c r="V22" s="21">
        <v>4</v>
      </c>
      <c r="W22" s="60">
        <f t="shared" si="1"/>
        <v>0.6</v>
      </c>
      <c r="X22" s="21">
        <v>10</v>
      </c>
      <c r="Y22" s="21">
        <v>10</v>
      </c>
      <c r="Z22" s="21">
        <v>4</v>
      </c>
      <c r="AA22" s="21">
        <v>10</v>
      </c>
      <c r="AB22" s="59">
        <f t="shared" si="2"/>
        <v>0.85</v>
      </c>
      <c r="AC22" s="21">
        <f t="shared" si="3"/>
        <v>2</v>
      </c>
      <c r="AD22" s="61">
        <f t="shared" si="4"/>
        <v>3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62"/>
      <c r="AQ22" s="17"/>
      <c r="AR22" s="17"/>
    </row>
    <row r="23" spans="1:44" ht="15">
      <c r="A23" s="21" t="s">
        <v>155</v>
      </c>
      <c r="B23" s="21"/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59">
        <f t="shared" si="0"/>
        <v>0.9</v>
      </c>
      <c r="M23" s="21">
        <v>4</v>
      </c>
      <c r="N23" s="21">
        <v>4</v>
      </c>
      <c r="O23" s="21">
        <v>4</v>
      </c>
      <c r="P23" s="21">
        <v>4</v>
      </c>
      <c r="Q23" s="21">
        <v>4</v>
      </c>
      <c r="R23" s="21">
        <v>4</v>
      </c>
      <c r="S23" s="21">
        <v>4</v>
      </c>
      <c r="T23" s="21">
        <v>4</v>
      </c>
      <c r="U23" s="21">
        <v>4</v>
      </c>
      <c r="V23" s="21">
        <v>4</v>
      </c>
      <c r="W23" s="60">
        <f t="shared" si="1"/>
        <v>1</v>
      </c>
      <c r="X23" s="21">
        <v>10</v>
      </c>
      <c r="Y23" s="21">
        <v>10</v>
      </c>
      <c r="Z23" s="21">
        <v>5</v>
      </c>
      <c r="AA23" s="21">
        <v>10</v>
      </c>
      <c r="AB23" s="59">
        <f t="shared" si="2"/>
        <v>0.875</v>
      </c>
      <c r="AC23" s="21">
        <f t="shared" si="3"/>
        <v>3</v>
      </c>
      <c r="AD23" s="61">
        <f t="shared" si="4"/>
        <v>4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62"/>
      <c r="AQ23" s="17"/>
      <c r="AR23" s="17"/>
    </row>
    <row r="24" spans="1:44" ht="15">
      <c r="A24" s="21" t="s">
        <v>156</v>
      </c>
      <c r="B24" s="21">
        <v>1</v>
      </c>
      <c r="C24" s="21">
        <v>1</v>
      </c>
      <c r="D24" s="21">
        <v>1</v>
      </c>
      <c r="E24" s="21">
        <v>1</v>
      </c>
      <c r="F24" s="21"/>
      <c r="G24" s="21"/>
      <c r="H24" s="21">
        <v>1</v>
      </c>
      <c r="I24" s="21">
        <v>1</v>
      </c>
      <c r="J24" s="21">
        <v>1</v>
      </c>
      <c r="K24" s="21"/>
      <c r="L24" s="59">
        <f t="shared" si="0"/>
        <v>0.7</v>
      </c>
      <c r="M24" s="21">
        <v>4</v>
      </c>
      <c r="N24" s="21">
        <v>4</v>
      </c>
      <c r="O24" s="21">
        <v>4</v>
      </c>
      <c r="P24" s="21">
        <v>2</v>
      </c>
      <c r="Q24" s="21">
        <v>4</v>
      </c>
      <c r="R24" s="21">
        <v>2</v>
      </c>
      <c r="S24" s="21">
        <v>4</v>
      </c>
      <c r="T24" s="21">
        <v>4</v>
      </c>
      <c r="U24" s="21">
        <v>2</v>
      </c>
      <c r="V24" s="21">
        <v>4</v>
      </c>
      <c r="W24" s="60">
        <f t="shared" si="1"/>
        <v>0.85</v>
      </c>
      <c r="X24" s="21"/>
      <c r="Y24" s="21"/>
      <c r="Z24" s="21"/>
      <c r="AA24" s="21"/>
      <c r="AB24" s="59">
        <f t="shared" si="2"/>
        <v>0</v>
      </c>
      <c r="AC24" s="21">
        <f t="shared" si="3"/>
        <v>2</v>
      </c>
      <c r="AD24" s="61">
        <f t="shared" si="4"/>
        <v>3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62"/>
      <c r="AQ24" s="17"/>
      <c r="AR24" s="17"/>
    </row>
    <row r="25" spans="1:44" ht="15">
      <c r="A25" s="21" t="s">
        <v>157</v>
      </c>
      <c r="B25" s="21">
        <v>1</v>
      </c>
      <c r="C25" s="21">
        <v>1</v>
      </c>
      <c r="D25" s="21">
        <v>1</v>
      </c>
      <c r="E25" s="21">
        <v>1</v>
      </c>
      <c r="F25" s="21">
        <v>1</v>
      </c>
      <c r="G25" s="21">
        <v>1</v>
      </c>
      <c r="H25" s="21">
        <v>1</v>
      </c>
      <c r="I25" s="21">
        <v>1</v>
      </c>
      <c r="J25" s="21">
        <v>1</v>
      </c>
      <c r="K25" s="21"/>
      <c r="L25" s="59">
        <f t="shared" si="0"/>
        <v>0.9</v>
      </c>
      <c r="M25" s="21">
        <v>4</v>
      </c>
      <c r="N25" s="21">
        <v>4</v>
      </c>
      <c r="O25" s="21">
        <v>4</v>
      </c>
      <c r="P25" s="21">
        <v>4</v>
      </c>
      <c r="Q25" s="21">
        <v>4</v>
      </c>
      <c r="R25" s="21">
        <v>2</v>
      </c>
      <c r="S25" s="21">
        <v>4</v>
      </c>
      <c r="T25" s="21">
        <v>4</v>
      </c>
      <c r="U25" s="21">
        <v>3</v>
      </c>
      <c r="V25" s="21">
        <v>4</v>
      </c>
      <c r="W25" s="60">
        <f t="shared" si="1"/>
        <v>0.925</v>
      </c>
      <c r="X25" s="21">
        <v>10</v>
      </c>
      <c r="Y25" s="21">
        <v>10</v>
      </c>
      <c r="Z25" s="21">
        <v>10</v>
      </c>
      <c r="AA25" s="21">
        <v>10</v>
      </c>
      <c r="AB25" s="59">
        <f t="shared" si="2"/>
        <v>1</v>
      </c>
      <c r="AC25" s="21">
        <f t="shared" si="3"/>
        <v>3</v>
      </c>
      <c r="AD25" s="61">
        <f t="shared" si="4"/>
        <v>4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62"/>
      <c r="AQ25" s="17"/>
      <c r="AR25" s="17"/>
    </row>
    <row r="26" spans="1:44" ht="15">
      <c r="A26" s="21" t="s">
        <v>158</v>
      </c>
      <c r="B26" s="21">
        <v>1</v>
      </c>
      <c r="C26" s="21">
        <v>1</v>
      </c>
      <c r="D26" s="21">
        <v>1</v>
      </c>
      <c r="E26" s="21"/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59">
        <f t="shared" si="0"/>
        <v>0.9</v>
      </c>
      <c r="M26" s="21">
        <v>4</v>
      </c>
      <c r="N26" s="21">
        <v>2</v>
      </c>
      <c r="O26" s="21">
        <v>4</v>
      </c>
      <c r="P26" s="21">
        <v>4</v>
      </c>
      <c r="Q26" s="21">
        <v>2</v>
      </c>
      <c r="R26" s="21">
        <v>4</v>
      </c>
      <c r="S26" s="21"/>
      <c r="T26" s="21">
        <v>4</v>
      </c>
      <c r="U26" s="21">
        <v>2</v>
      </c>
      <c r="V26" s="21">
        <v>4</v>
      </c>
      <c r="W26" s="60">
        <f t="shared" si="1"/>
        <v>0.75</v>
      </c>
      <c r="X26" s="21"/>
      <c r="Y26" s="21"/>
      <c r="Z26" s="21"/>
      <c r="AA26" s="21"/>
      <c r="AB26" s="59">
        <f t="shared" si="2"/>
        <v>0</v>
      </c>
      <c r="AC26" s="21">
        <f t="shared" si="3"/>
        <v>2</v>
      </c>
      <c r="AD26" s="61">
        <f t="shared" si="4"/>
        <v>3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62"/>
      <c r="AQ26" s="17"/>
      <c r="AR26" s="17"/>
    </row>
    <row r="27" spans="1:44" ht="15">
      <c r="A27" s="21" t="s">
        <v>159</v>
      </c>
      <c r="B27" s="21">
        <v>1</v>
      </c>
      <c r="C27" s="21">
        <v>1</v>
      </c>
      <c r="D27" s="21">
        <v>1</v>
      </c>
      <c r="E27" s="21">
        <v>1</v>
      </c>
      <c r="F27" s="21">
        <v>1</v>
      </c>
      <c r="G27" s="21">
        <v>1</v>
      </c>
      <c r="H27" s="21">
        <v>1</v>
      </c>
      <c r="I27" s="21">
        <v>1</v>
      </c>
      <c r="J27" s="21">
        <v>1</v>
      </c>
      <c r="K27" s="21">
        <v>1</v>
      </c>
      <c r="L27" s="59">
        <f t="shared" si="0"/>
        <v>1</v>
      </c>
      <c r="M27" s="21">
        <v>4</v>
      </c>
      <c r="N27" s="21">
        <v>3</v>
      </c>
      <c r="O27" s="21">
        <v>4</v>
      </c>
      <c r="P27" s="21">
        <v>4</v>
      </c>
      <c r="Q27" s="21">
        <v>4</v>
      </c>
      <c r="R27" s="21">
        <v>4</v>
      </c>
      <c r="S27" s="21">
        <v>2</v>
      </c>
      <c r="T27" s="21"/>
      <c r="U27" s="21">
        <v>2</v>
      </c>
      <c r="V27" s="21">
        <v>3</v>
      </c>
      <c r="W27" s="60">
        <f t="shared" si="1"/>
        <v>0.75</v>
      </c>
      <c r="X27" s="21">
        <v>10</v>
      </c>
      <c r="Y27" s="21"/>
      <c r="Z27" s="21">
        <v>10</v>
      </c>
      <c r="AA27" s="21"/>
      <c r="AB27" s="59">
        <f t="shared" si="2"/>
        <v>0.5</v>
      </c>
      <c r="AC27" s="21">
        <f t="shared" si="3"/>
        <v>2</v>
      </c>
      <c r="AD27" s="61">
        <f t="shared" si="4"/>
        <v>3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62"/>
      <c r="AQ27" s="17"/>
      <c r="AR27" s="17"/>
    </row>
    <row r="28" spans="1:44" ht="15">
      <c r="A28" s="21" t="s">
        <v>160</v>
      </c>
      <c r="B28" s="21">
        <v>1</v>
      </c>
      <c r="C28" s="21">
        <v>1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/>
      <c r="L28" s="59">
        <f t="shared" si="0"/>
        <v>0.9</v>
      </c>
      <c r="M28" s="21">
        <v>4</v>
      </c>
      <c r="N28" s="21">
        <v>4</v>
      </c>
      <c r="O28" s="21">
        <v>4</v>
      </c>
      <c r="P28" s="21">
        <v>4</v>
      </c>
      <c r="Q28" s="21">
        <v>3</v>
      </c>
      <c r="R28" s="21">
        <v>4</v>
      </c>
      <c r="S28" s="21">
        <v>4</v>
      </c>
      <c r="T28" s="21">
        <v>4</v>
      </c>
      <c r="U28" s="21">
        <v>2</v>
      </c>
      <c r="V28" s="21">
        <v>4</v>
      </c>
      <c r="W28" s="60">
        <f t="shared" si="1"/>
        <v>0.925</v>
      </c>
      <c r="X28" s="21">
        <v>10</v>
      </c>
      <c r="Y28" s="21">
        <v>8</v>
      </c>
      <c r="Z28" s="21">
        <v>5</v>
      </c>
      <c r="AA28" s="21">
        <v>10</v>
      </c>
      <c r="AB28" s="59">
        <f t="shared" si="2"/>
        <v>0.825</v>
      </c>
      <c r="AC28" s="21">
        <f t="shared" si="3"/>
        <v>3</v>
      </c>
      <c r="AD28" s="61">
        <f t="shared" si="4"/>
        <v>4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62"/>
      <c r="AQ28" s="17"/>
      <c r="AR28" s="17"/>
    </row>
    <row r="29" spans="1:44" ht="15">
      <c r="A29" s="21" t="s">
        <v>161</v>
      </c>
      <c r="B29" s="21">
        <v>1</v>
      </c>
      <c r="C29" s="21">
        <v>1</v>
      </c>
      <c r="D29" s="21">
        <v>1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1"/>
      <c r="K29" s="21">
        <v>1</v>
      </c>
      <c r="L29" s="59">
        <f t="shared" si="0"/>
        <v>0.9</v>
      </c>
      <c r="M29" s="21">
        <v>4</v>
      </c>
      <c r="N29" s="21">
        <v>3</v>
      </c>
      <c r="O29" s="21">
        <v>4</v>
      </c>
      <c r="P29" s="21">
        <v>2</v>
      </c>
      <c r="Q29" s="21">
        <v>4</v>
      </c>
      <c r="R29" s="21"/>
      <c r="S29" s="21">
        <v>4</v>
      </c>
      <c r="T29" s="21"/>
      <c r="U29" s="21"/>
      <c r="V29" s="21">
        <v>4</v>
      </c>
      <c r="W29" s="60">
        <f t="shared" si="1"/>
        <v>0.625</v>
      </c>
      <c r="X29" s="21">
        <v>10</v>
      </c>
      <c r="Y29" s="21"/>
      <c r="Z29" s="21"/>
      <c r="AA29" s="21"/>
      <c r="AB29" s="59">
        <f t="shared" si="2"/>
        <v>0.25</v>
      </c>
      <c r="AC29" s="21">
        <f t="shared" si="3"/>
        <v>1</v>
      </c>
      <c r="AD29" s="61">
        <f t="shared" si="4"/>
        <v>2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62"/>
      <c r="AQ29" s="17"/>
      <c r="AR29" s="17"/>
    </row>
    <row r="30" spans="1:44" ht="15">
      <c r="A30" s="21" t="s">
        <v>162</v>
      </c>
      <c r="B30" s="21">
        <v>1</v>
      </c>
      <c r="C30" s="21">
        <v>1</v>
      </c>
      <c r="D30" s="21">
        <v>1</v>
      </c>
      <c r="E30" s="21">
        <v>1</v>
      </c>
      <c r="F30" s="21">
        <v>1</v>
      </c>
      <c r="G30" s="21">
        <v>1</v>
      </c>
      <c r="H30" s="21">
        <v>1</v>
      </c>
      <c r="I30" s="21">
        <v>1</v>
      </c>
      <c r="J30" s="21"/>
      <c r="K30" s="21"/>
      <c r="L30" s="59">
        <f t="shared" si="0"/>
        <v>0.8</v>
      </c>
      <c r="M30" s="21">
        <v>4</v>
      </c>
      <c r="N30" s="21">
        <v>4</v>
      </c>
      <c r="O30" s="21">
        <v>4</v>
      </c>
      <c r="P30" s="21">
        <v>4</v>
      </c>
      <c r="Q30" s="21">
        <v>4</v>
      </c>
      <c r="R30" s="21"/>
      <c r="S30" s="21">
        <v>4</v>
      </c>
      <c r="T30" s="21">
        <v>4</v>
      </c>
      <c r="U30" s="21"/>
      <c r="V30" s="21">
        <v>4</v>
      </c>
      <c r="W30" s="60">
        <f t="shared" si="1"/>
        <v>0.8</v>
      </c>
      <c r="X30" s="21">
        <v>5</v>
      </c>
      <c r="Y30" s="21">
        <v>4</v>
      </c>
      <c r="Z30" s="21">
        <v>4</v>
      </c>
      <c r="AA30" s="21"/>
      <c r="AB30" s="59">
        <f t="shared" si="2"/>
        <v>0.325</v>
      </c>
      <c r="AC30" s="21">
        <f t="shared" si="3"/>
        <v>2</v>
      </c>
      <c r="AD30" s="61">
        <f t="shared" si="4"/>
        <v>3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62"/>
      <c r="AQ30" s="17"/>
      <c r="AR30" s="17"/>
    </row>
    <row r="31" spans="1:44" ht="15">
      <c r="A31" s="23" t="s">
        <v>163</v>
      </c>
      <c r="B31" s="23">
        <v>1</v>
      </c>
      <c r="C31" s="23">
        <v>1</v>
      </c>
      <c r="D31" s="23"/>
      <c r="E31" s="23">
        <v>1</v>
      </c>
      <c r="F31" s="23">
        <v>1</v>
      </c>
      <c r="G31" s="23">
        <v>1</v>
      </c>
      <c r="H31" s="23">
        <v>1</v>
      </c>
      <c r="I31" s="23">
        <v>1</v>
      </c>
      <c r="J31" s="23">
        <v>1</v>
      </c>
      <c r="K31" s="23">
        <v>1</v>
      </c>
      <c r="L31" s="59">
        <f t="shared" si="0"/>
        <v>0.9</v>
      </c>
      <c r="M31" s="23">
        <v>4</v>
      </c>
      <c r="N31" s="23">
        <v>4</v>
      </c>
      <c r="O31" s="23">
        <v>4</v>
      </c>
      <c r="P31" s="23">
        <v>4</v>
      </c>
      <c r="Q31" s="23">
        <v>4</v>
      </c>
      <c r="R31" s="23">
        <v>4</v>
      </c>
      <c r="S31" s="23">
        <v>2</v>
      </c>
      <c r="T31" s="23">
        <v>4</v>
      </c>
      <c r="U31" s="23">
        <v>4</v>
      </c>
      <c r="V31" s="23">
        <v>4</v>
      </c>
      <c r="W31" s="60">
        <f t="shared" si="1"/>
        <v>0.95</v>
      </c>
      <c r="X31" s="23">
        <v>10</v>
      </c>
      <c r="Y31" s="23">
        <v>10</v>
      </c>
      <c r="Z31" s="23">
        <v>4</v>
      </c>
      <c r="AA31" s="23">
        <v>10</v>
      </c>
      <c r="AB31" s="59">
        <f t="shared" si="2"/>
        <v>0.85</v>
      </c>
      <c r="AC31" s="21">
        <f t="shared" si="3"/>
        <v>3</v>
      </c>
      <c r="AD31" s="61">
        <f t="shared" si="4"/>
        <v>4</v>
      </c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62"/>
      <c r="AQ31" s="17"/>
      <c r="AR31" s="17"/>
    </row>
    <row r="32" spans="1:44" ht="12.75">
      <c r="A32" s="2" t="s">
        <v>12</v>
      </c>
      <c r="B32" s="2">
        <f aca="true" t="shared" si="5" ref="B32:K32">SUM(B5:B31)</f>
        <v>25</v>
      </c>
      <c r="C32" s="2">
        <f t="shared" si="5"/>
        <v>25</v>
      </c>
      <c r="D32" s="2">
        <f t="shared" si="5"/>
        <v>25</v>
      </c>
      <c r="E32" s="2">
        <f t="shared" si="5"/>
        <v>23</v>
      </c>
      <c r="F32" s="2">
        <f t="shared" si="5"/>
        <v>22</v>
      </c>
      <c r="G32" s="2">
        <f t="shared" si="5"/>
        <v>24</v>
      </c>
      <c r="H32" s="2">
        <f t="shared" si="5"/>
        <v>26</v>
      </c>
      <c r="I32" s="2">
        <f t="shared" si="5"/>
        <v>27</v>
      </c>
      <c r="J32" s="2">
        <f t="shared" si="5"/>
        <v>17</v>
      </c>
      <c r="K32" s="2">
        <f t="shared" si="5"/>
        <v>15</v>
      </c>
      <c r="L32" s="59">
        <f>SUM(B32:K32)/(10*A4)</f>
        <v>0.8481481481481481</v>
      </c>
      <c r="M32" s="2">
        <f aca="true" t="shared" si="6" ref="M32:V32">SUM(M5:M31)</f>
        <v>94</v>
      </c>
      <c r="N32" s="2">
        <f t="shared" si="6"/>
        <v>80</v>
      </c>
      <c r="O32" s="2">
        <f t="shared" si="6"/>
        <v>97</v>
      </c>
      <c r="P32" s="2">
        <f t="shared" si="6"/>
        <v>88</v>
      </c>
      <c r="Q32" s="2">
        <f t="shared" si="6"/>
        <v>73</v>
      </c>
      <c r="R32" s="2">
        <f t="shared" si="6"/>
        <v>75</v>
      </c>
      <c r="S32" s="2">
        <f t="shared" si="6"/>
        <v>87</v>
      </c>
      <c r="T32" s="2">
        <f t="shared" si="6"/>
        <v>63</v>
      </c>
      <c r="U32" s="2">
        <f t="shared" si="6"/>
        <v>47</v>
      </c>
      <c r="V32" s="2">
        <f t="shared" si="6"/>
        <v>89</v>
      </c>
      <c r="W32" s="59">
        <f>SUM(M32:V32)/(40*A4)</f>
        <v>0.7342592592592593</v>
      </c>
      <c r="X32" s="2">
        <f>SUM(X5:X31)</f>
        <v>132</v>
      </c>
      <c r="Y32" s="2">
        <f>SUM(Y5:Y31)</f>
        <v>122</v>
      </c>
      <c r="Z32" s="2">
        <f>SUM(Z5:Z31)</f>
        <v>135</v>
      </c>
      <c r="AA32" s="2">
        <f>SUM(AA5:AA31)</f>
        <v>71</v>
      </c>
      <c r="AB32" s="59">
        <f>SUM(X32:AA32)/(40*A4)</f>
        <v>0.42592592592592593</v>
      </c>
      <c r="AC32" s="2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52"/>
      <c r="AQ32" s="17"/>
      <c r="AR32" s="17"/>
    </row>
    <row r="33" spans="1:44" ht="12.75">
      <c r="A33" s="2" t="s">
        <v>64</v>
      </c>
      <c r="B33" s="24">
        <f aca="true" t="shared" si="7" ref="B33:K33">B32/$A4</f>
        <v>0.9259259259259259</v>
      </c>
      <c r="C33" s="24">
        <f t="shared" si="7"/>
        <v>0.9259259259259259</v>
      </c>
      <c r="D33" s="24">
        <f t="shared" si="7"/>
        <v>0.9259259259259259</v>
      </c>
      <c r="E33" s="24">
        <f t="shared" si="7"/>
        <v>0.8518518518518519</v>
      </c>
      <c r="F33" s="24">
        <f t="shared" si="7"/>
        <v>0.8148148148148148</v>
      </c>
      <c r="G33" s="24">
        <f t="shared" si="7"/>
        <v>0.8888888888888888</v>
      </c>
      <c r="H33" s="24">
        <f t="shared" si="7"/>
        <v>0.9629629629629629</v>
      </c>
      <c r="I33" s="24">
        <f t="shared" si="7"/>
        <v>1</v>
      </c>
      <c r="J33" s="24">
        <f t="shared" si="7"/>
        <v>0.6296296296296297</v>
      </c>
      <c r="K33" s="24">
        <f t="shared" si="7"/>
        <v>0.5555555555555556</v>
      </c>
      <c r="L33" s="63"/>
      <c r="M33" s="24">
        <f aca="true" t="shared" si="8" ref="M33:V33">M32/($A4*4)</f>
        <v>0.8703703703703703</v>
      </c>
      <c r="N33" s="24">
        <f t="shared" si="8"/>
        <v>0.7407407407407407</v>
      </c>
      <c r="O33" s="24">
        <f t="shared" si="8"/>
        <v>0.8981481481481481</v>
      </c>
      <c r="P33" s="24">
        <f t="shared" si="8"/>
        <v>0.8148148148148148</v>
      </c>
      <c r="Q33" s="24">
        <f t="shared" si="8"/>
        <v>0.6759259259259259</v>
      </c>
      <c r="R33" s="24">
        <f t="shared" si="8"/>
        <v>0.6944444444444444</v>
      </c>
      <c r="S33" s="24">
        <f t="shared" si="8"/>
        <v>0.8055555555555556</v>
      </c>
      <c r="T33" s="24">
        <f t="shared" si="8"/>
        <v>0.5833333333333334</v>
      </c>
      <c r="U33" s="24">
        <f t="shared" si="8"/>
        <v>0.4351851851851852</v>
      </c>
      <c r="V33" s="24">
        <f t="shared" si="8"/>
        <v>0.8240740740740741</v>
      </c>
      <c r="W33" s="63"/>
      <c r="X33" s="24">
        <f>X32/($A4*10)</f>
        <v>0.4888888888888889</v>
      </c>
      <c r="Y33" s="24">
        <f>Y32/($A4*10)</f>
        <v>0.45185185185185184</v>
      </c>
      <c r="Z33" s="24">
        <f>Z32/($A4*10)</f>
        <v>0.5</v>
      </c>
      <c r="AA33" s="24">
        <f>AA32/($A4*10)</f>
        <v>0.26296296296296295</v>
      </c>
      <c r="AB33" s="47"/>
      <c r="AC33" s="2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5"/>
      <c r="AP33" s="52"/>
      <c r="AQ33" s="17"/>
      <c r="AR33" s="17"/>
    </row>
    <row r="34" spans="1:4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47"/>
      <c r="M34" s="2"/>
      <c r="N34" s="2"/>
      <c r="O34" s="2"/>
      <c r="P34" s="2"/>
      <c r="Q34" s="2"/>
      <c r="R34" s="2"/>
      <c r="S34" s="2"/>
      <c r="T34" s="2"/>
      <c r="U34" s="2"/>
      <c r="V34" s="2"/>
      <c r="W34" s="47"/>
      <c r="X34" s="2"/>
      <c r="Y34" s="2"/>
      <c r="Z34" s="2"/>
      <c r="AA34" s="2"/>
      <c r="AB34" s="47"/>
      <c r="AC34" s="2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17"/>
      <c r="AP34" s="52"/>
      <c r="AQ34" s="17"/>
      <c r="AR34" s="17"/>
    </row>
    <row r="35" spans="1:44" ht="12.75">
      <c r="A35" s="2"/>
      <c r="B35" s="53">
        <v>1</v>
      </c>
      <c r="C35" s="53">
        <v>2</v>
      </c>
      <c r="D35" s="53">
        <v>3</v>
      </c>
      <c r="E35" s="53">
        <v>4</v>
      </c>
      <c r="F35" s="53">
        <v>5</v>
      </c>
      <c r="G35" s="53">
        <v>6</v>
      </c>
      <c r="H35" s="53">
        <v>7</v>
      </c>
      <c r="I35" s="53">
        <v>8</v>
      </c>
      <c r="J35" s="53">
        <v>9</v>
      </c>
      <c r="K35" s="53">
        <v>10</v>
      </c>
      <c r="L35" s="47"/>
      <c r="M35" s="2">
        <v>1</v>
      </c>
      <c r="N35" s="2">
        <v>2</v>
      </c>
      <c r="O35" s="2">
        <v>3</v>
      </c>
      <c r="P35" s="2">
        <v>4</v>
      </c>
      <c r="Q35" s="2">
        <v>5</v>
      </c>
      <c r="R35" s="2">
        <v>6</v>
      </c>
      <c r="S35" s="2">
        <v>7</v>
      </c>
      <c r="T35" s="2">
        <v>8</v>
      </c>
      <c r="U35" s="2">
        <v>9</v>
      </c>
      <c r="V35" s="2">
        <v>10</v>
      </c>
      <c r="W35" s="47"/>
      <c r="X35" s="53">
        <v>1</v>
      </c>
      <c r="Y35" s="53">
        <v>2</v>
      </c>
      <c r="Z35" s="53">
        <v>3</v>
      </c>
      <c r="AA35" s="53">
        <v>4</v>
      </c>
      <c r="AB35" s="47"/>
      <c r="AC35" s="53"/>
      <c r="AD35" s="17"/>
      <c r="AE35" s="17"/>
      <c r="AF35" s="54"/>
      <c r="AG35" s="54"/>
      <c r="AH35" s="17"/>
      <c r="AI35" s="17"/>
      <c r="AJ35" s="17"/>
      <c r="AK35" s="17"/>
      <c r="AL35" s="17"/>
      <c r="AM35" s="17"/>
      <c r="AN35" s="17"/>
      <c r="AO35" s="17"/>
      <c r="AP35" s="52"/>
      <c r="AQ35" s="17"/>
      <c r="AR35" s="17"/>
    </row>
    <row r="36" spans="1:4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47"/>
      <c r="M36" s="2"/>
      <c r="N36" s="2"/>
      <c r="O36" s="2"/>
      <c r="P36" s="2"/>
      <c r="Q36" s="2"/>
      <c r="R36" s="2"/>
      <c r="S36" s="2"/>
      <c r="T36" s="2"/>
      <c r="U36" s="2"/>
      <c r="V36" s="2"/>
      <c r="W36" s="47"/>
      <c r="X36" s="2"/>
      <c r="Y36" s="2"/>
      <c r="Z36" s="2"/>
      <c r="AA36" s="2"/>
      <c r="AB36" s="47"/>
      <c r="AC36" s="67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</row>
    <row r="37" spans="29:40" ht="12.75"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3" ht="51.75" customHeight="1">
      <c r="A38" s="5" t="s">
        <v>89</v>
      </c>
      <c r="B38" s="45" t="s">
        <v>90</v>
      </c>
      <c r="C38" s="5" t="s">
        <v>13</v>
      </c>
    </row>
    <row r="40" spans="1:3" ht="12.75">
      <c r="A40" s="5" t="s">
        <v>91</v>
      </c>
      <c r="B40" s="5">
        <f>COUNTIF(AD5:AD31,1)</f>
        <v>1</v>
      </c>
      <c r="C40" s="69">
        <f>B40/A$4</f>
        <v>0.037037037037037035</v>
      </c>
    </row>
    <row r="41" spans="1:29" ht="12.75">
      <c r="A41" s="5" t="s">
        <v>92</v>
      </c>
      <c r="B41" s="5">
        <f>COUNTIF(AD5:AD31,2)</f>
        <v>8</v>
      </c>
      <c r="C41" s="69">
        <f>B41/A$4</f>
        <v>0.2962962962962963</v>
      </c>
      <c r="AC41" s="31"/>
    </row>
    <row r="42" spans="1:29" ht="12.75">
      <c r="A42" s="17" t="s">
        <v>93</v>
      </c>
      <c r="B42" s="5">
        <f>COUNTIF(AD5:AD31,3)</f>
        <v>12</v>
      </c>
      <c r="C42" s="69">
        <f>B42/A$4</f>
        <v>0.4444444444444444</v>
      </c>
      <c r="AC42" s="31"/>
    </row>
    <row r="43" spans="1:29" ht="12.75">
      <c r="A43" s="17" t="s">
        <v>94</v>
      </c>
      <c r="B43" s="5">
        <f>COUNTIF(AD5:AD31,4)</f>
        <v>6</v>
      </c>
      <c r="C43" s="69">
        <f>B43/A$4</f>
        <v>0.2222222222222222</v>
      </c>
      <c r="AC43" s="31"/>
    </row>
    <row r="44" spans="2:29" ht="12.75">
      <c r="B44" s="70"/>
      <c r="C44" s="31"/>
      <c r="AC44" s="31"/>
    </row>
    <row r="46" spans="35:39" ht="12.75">
      <c r="AI46" s="31"/>
      <c r="AJ46" s="31"/>
      <c r="AK46" s="31"/>
      <c r="AL46" s="31"/>
      <c r="AM46" s="31"/>
    </row>
    <row r="55" ht="12.75">
      <c r="B55" s="71"/>
    </row>
    <row r="56" ht="12.75">
      <c r="B56" s="71"/>
    </row>
    <row r="57" ht="12.75">
      <c r="B57" s="71"/>
    </row>
    <row r="58" ht="12.75">
      <c r="B58" s="71"/>
    </row>
    <row r="59" spans="2:42" ht="12.75">
      <c r="B59" s="71"/>
      <c r="AP59" s="5"/>
    </row>
    <row r="60" ht="12.75">
      <c r="B60" s="71"/>
    </row>
    <row r="61" ht="12.75">
      <c r="B61" s="71"/>
    </row>
    <row r="62" ht="12.75">
      <c r="B62" s="71"/>
    </row>
    <row r="63" ht="12.75">
      <c r="B63" s="71"/>
    </row>
    <row r="64" spans="1:2" ht="12.75">
      <c r="A64" s="5" t="s">
        <v>95</v>
      </c>
      <c r="B64" s="71"/>
    </row>
    <row r="65" ht="12.75">
      <c r="B65" s="71"/>
    </row>
    <row r="66" spans="1:3" ht="12.75">
      <c r="A66" s="5" t="s">
        <v>96</v>
      </c>
      <c r="B66" s="71">
        <f>COUNTIF(L5:L31,"&lt;=40%")</f>
        <v>0</v>
      </c>
      <c r="C66" s="69">
        <f>B66/A$4</f>
        <v>0</v>
      </c>
    </row>
    <row r="67" spans="1:3" ht="12.75">
      <c r="A67" s="72" t="s">
        <v>97</v>
      </c>
      <c r="B67" s="71">
        <f>COUNTIF(L5:L31,"&lt;=60%")-B66</f>
        <v>1</v>
      </c>
      <c r="C67" s="69">
        <f>B67/A$4</f>
        <v>0.037037037037037035</v>
      </c>
    </row>
    <row r="68" spans="1:3" ht="12.75">
      <c r="A68" s="17" t="s">
        <v>98</v>
      </c>
      <c r="B68" s="71">
        <f>COUNTIF(L5:L31,"&lt;=80%")-B66-B67</f>
        <v>10</v>
      </c>
      <c r="C68" s="69">
        <f>B68/A$4</f>
        <v>0.37037037037037035</v>
      </c>
    </row>
    <row r="69" spans="1:3" ht="12.75">
      <c r="A69" s="17" t="s">
        <v>99</v>
      </c>
      <c r="B69" s="71">
        <f>COUNTIF(L5:L31,"&lt;=100%")-B66-B67-B68</f>
        <v>16</v>
      </c>
      <c r="C69" s="69">
        <f>B69/A$4</f>
        <v>0.5925925925925926</v>
      </c>
    </row>
    <row r="70" ht="12.75">
      <c r="B70" s="71"/>
    </row>
    <row r="71" ht="12.75">
      <c r="B71" s="71"/>
    </row>
    <row r="72" ht="12.75">
      <c r="B72" s="71"/>
    </row>
    <row r="73" ht="12.75">
      <c r="B73" s="71"/>
    </row>
    <row r="74" ht="12.75">
      <c r="B74" s="71"/>
    </row>
    <row r="84" ht="12.75">
      <c r="B84" s="71"/>
    </row>
    <row r="85" ht="12.75">
      <c r="B85" s="71"/>
    </row>
    <row r="86" spans="2:39" ht="12.75">
      <c r="B86" s="71"/>
      <c r="AI86" s="31"/>
      <c r="AJ86" s="31"/>
      <c r="AK86" s="31"/>
      <c r="AL86" s="31"/>
      <c r="AM86" s="31"/>
    </row>
    <row r="87" ht="12.75">
      <c r="B87" s="71"/>
    </row>
    <row r="88" ht="12.75">
      <c r="B88" s="71"/>
    </row>
    <row r="89" ht="12.75">
      <c r="B89" s="71"/>
    </row>
    <row r="90" spans="1:3" ht="12.75">
      <c r="A90" s="5" t="s">
        <v>100</v>
      </c>
      <c r="B90" s="71">
        <f>COUNTIF(L5:L31,"&lt;=100%")-B99-B98-B97-B96-B95-B94-B93-B92-B91</f>
        <v>4</v>
      </c>
      <c r="C90" s="69">
        <f>B90/A$4</f>
        <v>0.14814814814814814</v>
      </c>
    </row>
    <row r="91" spans="1:3" ht="12.75">
      <c r="A91" s="73" t="s">
        <v>101</v>
      </c>
      <c r="B91" s="71">
        <f>COUNTIF(L5:L31,"&lt;=90%")-B99-B98-B97-B96-B95-B94-B93-B92</f>
        <v>12</v>
      </c>
      <c r="C91" s="69">
        <f aca="true" t="shared" si="9" ref="C91:C99">B91/A$4</f>
        <v>0.4444444444444444</v>
      </c>
    </row>
    <row r="92" spans="1:3" ht="12.75">
      <c r="A92" s="73" t="s">
        <v>102</v>
      </c>
      <c r="B92" s="71">
        <f>COUNTIF(L5:L31,"&lt;=80%")-B99-B98-B97-B96-B95-B94-B93</f>
        <v>6</v>
      </c>
      <c r="C92" s="69">
        <f t="shared" si="9"/>
        <v>0.2222222222222222</v>
      </c>
    </row>
    <row r="93" spans="1:3" ht="12.75">
      <c r="A93" s="73" t="s">
        <v>103</v>
      </c>
      <c r="B93" s="71">
        <f>COUNTIF(L5:L31,"&lt;=70%")-B99-B98-B97-B96-B95-B94</f>
        <v>4</v>
      </c>
      <c r="C93" s="69">
        <f t="shared" si="9"/>
        <v>0.14814814814814814</v>
      </c>
    </row>
    <row r="94" spans="1:3" ht="12.75">
      <c r="A94" s="73" t="s">
        <v>104</v>
      </c>
      <c r="B94" s="71">
        <f>COUNTIF(L5:L31,"&lt;=60%")-B99-B98-B97-B96-B95</f>
        <v>0</v>
      </c>
      <c r="C94" s="69">
        <f t="shared" si="9"/>
        <v>0</v>
      </c>
    </row>
    <row r="95" spans="1:3" ht="12.75">
      <c r="A95" s="73" t="s">
        <v>105</v>
      </c>
      <c r="B95" s="71">
        <f>COUNTIF(L5:L31,"&lt;=50%")-B99-B98-B97-B96</f>
        <v>1</v>
      </c>
      <c r="C95" s="69">
        <f t="shared" si="9"/>
        <v>0.037037037037037035</v>
      </c>
    </row>
    <row r="96" spans="1:3" ht="12.75">
      <c r="A96" s="73" t="s">
        <v>106</v>
      </c>
      <c r="B96" s="71">
        <f>COUNTIF(L5:L31,"&lt;=40%")-B99-B98-B97</f>
        <v>0</v>
      </c>
      <c r="C96" s="69">
        <f t="shared" si="9"/>
        <v>0</v>
      </c>
    </row>
    <row r="97" spans="1:3" ht="12.75">
      <c r="A97" s="74" t="s">
        <v>107</v>
      </c>
      <c r="B97" s="71">
        <f>COUNTIF(L5:L31,"&lt;=30%")-B99-B98</f>
        <v>0</v>
      </c>
      <c r="C97" s="69">
        <f t="shared" si="9"/>
        <v>0</v>
      </c>
    </row>
    <row r="98" spans="1:3" ht="12.75">
      <c r="A98" s="74" t="s">
        <v>108</v>
      </c>
      <c r="B98" s="71">
        <f>COUNTIF(L5:L31,"&lt;=20%")-B99</f>
        <v>0</v>
      </c>
      <c r="C98" s="69">
        <f t="shared" si="9"/>
        <v>0</v>
      </c>
    </row>
    <row r="99" spans="1:3" ht="12.75">
      <c r="A99" s="74" t="s">
        <v>109</v>
      </c>
      <c r="B99" s="71">
        <f>COUNTIF(L5:L31,"&lt;=10%")</f>
        <v>0</v>
      </c>
      <c r="C99" s="69">
        <f t="shared" si="9"/>
        <v>0</v>
      </c>
    </row>
    <row r="104" spans="35:39" ht="12.75">
      <c r="AI104" s="31"/>
      <c r="AJ104" s="31"/>
      <c r="AK104" s="31"/>
      <c r="AL104" s="31"/>
      <c r="AM104" s="31"/>
    </row>
    <row r="115" spans="3:4" ht="12.75">
      <c r="C115" s="5" t="s">
        <v>84</v>
      </c>
      <c r="D115" s="5" t="s">
        <v>85</v>
      </c>
    </row>
    <row r="116" spans="1:4" ht="12.75">
      <c r="A116" s="5">
        <v>1</v>
      </c>
      <c r="B116" s="5">
        <f>COUNTIF(B$5:B$31,"=1")</f>
        <v>25</v>
      </c>
      <c r="C116" s="69">
        <f>B116/A$4</f>
        <v>0.9259259259259259</v>
      </c>
      <c r="D116" s="69">
        <f>100%-C116</f>
        <v>0.07407407407407407</v>
      </c>
    </row>
    <row r="117" spans="1:4" ht="12.75">
      <c r="A117" s="5">
        <v>2</v>
      </c>
      <c r="B117" s="5">
        <f>COUNTIF(C$5:C$31,"=1")</f>
        <v>25</v>
      </c>
      <c r="C117" s="69">
        <f aca="true" t="shared" si="10" ref="C117:C125">B117/A$4</f>
        <v>0.9259259259259259</v>
      </c>
      <c r="D117" s="69">
        <f aca="true" t="shared" si="11" ref="D117:D125">100%-C117</f>
        <v>0.07407407407407407</v>
      </c>
    </row>
    <row r="118" spans="1:4" ht="12.75">
      <c r="A118" s="5">
        <v>3</v>
      </c>
      <c r="B118" s="5">
        <f>COUNTIF(D$5:D$31,"=1")</f>
        <v>25</v>
      </c>
      <c r="C118" s="69">
        <f t="shared" si="10"/>
        <v>0.9259259259259259</v>
      </c>
      <c r="D118" s="69">
        <f t="shared" si="11"/>
        <v>0.07407407407407407</v>
      </c>
    </row>
    <row r="119" spans="1:4" ht="12.75">
      <c r="A119" s="17">
        <v>4</v>
      </c>
      <c r="B119" s="5">
        <f>COUNTIF(E$5:E$31,"=1")</f>
        <v>23</v>
      </c>
      <c r="C119" s="69">
        <f t="shared" si="10"/>
        <v>0.8518518518518519</v>
      </c>
      <c r="D119" s="69">
        <f t="shared" si="11"/>
        <v>0.14814814814814814</v>
      </c>
    </row>
    <row r="120" spans="1:4" ht="12.75">
      <c r="A120" s="17">
        <v>5</v>
      </c>
      <c r="B120" s="5">
        <f>COUNTIF(F$5:F$31,"=1")</f>
        <v>22</v>
      </c>
      <c r="C120" s="69">
        <f t="shared" si="10"/>
        <v>0.8148148148148148</v>
      </c>
      <c r="D120" s="69">
        <f t="shared" si="11"/>
        <v>0.18518518518518523</v>
      </c>
    </row>
    <row r="121" spans="1:4" ht="12.75">
      <c r="A121" s="17">
        <v>6</v>
      </c>
      <c r="B121" s="5">
        <f>COUNTIF(G$5:G$31,"=1")</f>
        <v>24</v>
      </c>
      <c r="C121" s="69">
        <f t="shared" si="10"/>
        <v>0.8888888888888888</v>
      </c>
      <c r="D121" s="69">
        <f t="shared" si="11"/>
        <v>0.11111111111111116</v>
      </c>
    </row>
    <row r="122" spans="1:4" ht="12.75">
      <c r="A122" s="17">
        <v>7</v>
      </c>
      <c r="B122" s="5">
        <f>COUNTIF(H$5:H$31,"=1")</f>
        <v>26</v>
      </c>
      <c r="C122" s="69">
        <f t="shared" si="10"/>
        <v>0.9629629629629629</v>
      </c>
      <c r="D122" s="69">
        <f t="shared" si="11"/>
        <v>0.03703703703703709</v>
      </c>
    </row>
    <row r="123" spans="1:4" ht="12.75">
      <c r="A123" s="17">
        <v>8</v>
      </c>
      <c r="B123" s="5">
        <f>COUNTIF(I$5:I$31,"=1")</f>
        <v>27</v>
      </c>
      <c r="C123" s="69">
        <f t="shared" si="10"/>
        <v>1</v>
      </c>
      <c r="D123" s="69">
        <f t="shared" si="11"/>
        <v>0</v>
      </c>
    </row>
    <row r="124" spans="1:4" ht="12.75">
      <c r="A124" s="17">
        <v>9</v>
      </c>
      <c r="B124" s="5">
        <f>COUNTIF(J$5:J$31,"=1")</f>
        <v>17</v>
      </c>
      <c r="C124" s="69">
        <f t="shared" si="10"/>
        <v>0.6296296296296297</v>
      </c>
      <c r="D124" s="69">
        <f t="shared" si="11"/>
        <v>0.37037037037037035</v>
      </c>
    </row>
    <row r="125" spans="1:4" ht="12.75">
      <c r="A125" s="17">
        <v>10</v>
      </c>
      <c r="B125" s="5">
        <f>COUNTIF(K$5:K$31,"=1")</f>
        <v>15</v>
      </c>
      <c r="C125" s="69">
        <f t="shared" si="10"/>
        <v>0.5555555555555556</v>
      </c>
      <c r="D125" s="69">
        <f t="shared" si="11"/>
        <v>0.4444444444444444</v>
      </c>
    </row>
    <row r="135" ht="12.75">
      <c r="B135" s="5" t="s">
        <v>110</v>
      </c>
    </row>
    <row r="136" ht="12.75">
      <c r="B136" s="5" t="s">
        <v>111</v>
      </c>
    </row>
    <row r="137" ht="12.75">
      <c r="B137" s="5" t="s">
        <v>112</v>
      </c>
    </row>
    <row r="138" ht="12.75">
      <c r="B138" s="17" t="s">
        <v>113</v>
      </c>
    </row>
    <row r="139" ht="12.75">
      <c r="B139" s="17" t="s">
        <v>114</v>
      </c>
    </row>
    <row r="140" ht="12.75">
      <c r="B140" s="17" t="s">
        <v>115</v>
      </c>
    </row>
    <row r="141" ht="12.75">
      <c r="B141" s="17" t="s">
        <v>116</v>
      </c>
    </row>
    <row r="142" ht="12.75">
      <c r="B142" s="17" t="s">
        <v>117</v>
      </c>
    </row>
    <row r="143" ht="12.75">
      <c r="B143" s="17" t="s">
        <v>118</v>
      </c>
    </row>
    <row r="144" ht="12.75">
      <c r="B144" s="17" t="s">
        <v>119</v>
      </c>
    </row>
    <row r="148" spans="1:2" ht="12.75">
      <c r="A148" s="5" t="s">
        <v>120</v>
      </c>
      <c r="B148" s="71"/>
    </row>
    <row r="149" ht="12.75">
      <c r="B149" s="71"/>
    </row>
    <row r="150" spans="1:3" ht="12.75">
      <c r="A150" s="5" t="s">
        <v>96</v>
      </c>
      <c r="B150" s="71">
        <f>COUNTIF(W5:W31,"&lt;=40%")</f>
        <v>3</v>
      </c>
      <c r="C150" s="69">
        <f>B150/A$4</f>
        <v>0.1111111111111111</v>
      </c>
    </row>
    <row r="151" spans="1:3" ht="12.75">
      <c r="A151" s="72" t="s">
        <v>97</v>
      </c>
      <c r="B151" s="71">
        <f>COUNTIF(W5:W31,"&lt;=60%")-B150</f>
        <v>4</v>
      </c>
      <c r="C151" s="69">
        <f>B151/A$4</f>
        <v>0.14814814814814814</v>
      </c>
    </row>
    <row r="152" spans="1:3" ht="12.75">
      <c r="A152" s="17" t="s">
        <v>98</v>
      </c>
      <c r="B152" s="71">
        <f>COUNTIF(W5:W31,"&lt;=80%")-B151-B150</f>
        <v>10</v>
      </c>
      <c r="C152" s="69">
        <f>B152/A$4</f>
        <v>0.37037037037037035</v>
      </c>
    </row>
    <row r="153" spans="1:3" ht="12.75">
      <c r="A153" s="17" t="s">
        <v>99</v>
      </c>
      <c r="B153" s="71">
        <f>COUNTIF(W5:W31,"&lt;=100%")-B152-B151-B150</f>
        <v>10</v>
      </c>
      <c r="C153" s="69">
        <f>B153/A$4</f>
        <v>0.37037037037037035</v>
      </c>
    </row>
    <row r="154" ht="12.75">
      <c r="B154" s="71"/>
    </row>
    <row r="155" ht="12.75">
      <c r="B155" s="71"/>
    </row>
    <row r="156" ht="12.75">
      <c r="B156" s="71"/>
    </row>
    <row r="157" ht="12.75">
      <c r="B157" s="71"/>
    </row>
    <row r="158" ht="12.75">
      <c r="B158" s="71"/>
    </row>
    <row r="168" ht="12.75">
      <c r="B168" s="71"/>
    </row>
    <row r="169" ht="12.75">
      <c r="B169" s="71"/>
    </row>
    <row r="170" ht="12.75">
      <c r="B170" s="71"/>
    </row>
    <row r="171" ht="12.75">
      <c r="B171" s="71"/>
    </row>
    <row r="172" ht="12.75">
      <c r="B172" s="71"/>
    </row>
    <row r="173" ht="12.75">
      <c r="B173" s="71"/>
    </row>
    <row r="174" spans="1:3" ht="12.75">
      <c r="A174" s="5" t="s">
        <v>100</v>
      </c>
      <c r="B174" s="71">
        <f>COUNTIF(W$5:W$31,"&lt;=100%")-B183-B182-B181-B180-B179-B178-B177-B176-B175</f>
        <v>8</v>
      </c>
      <c r="C174" s="69">
        <f>B174/A$4</f>
        <v>0.2962962962962963</v>
      </c>
    </row>
    <row r="175" spans="1:3" ht="12.75">
      <c r="A175" s="73" t="s">
        <v>101</v>
      </c>
      <c r="B175" s="71">
        <f>COUNTIF(W$5:W$31,"&lt;=90%")-B183-B182-B181-B180-B179-B178-B177-B176</f>
        <v>2</v>
      </c>
      <c r="C175" s="69">
        <f aca="true" t="shared" si="12" ref="C175:C183">B175/A$4</f>
        <v>0.07407407407407407</v>
      </c>
    </row>
    <row r="176" spans="1:3" ht="12.75">
      <c r="A176" s="73" t="s">
        <v>102</v>
      </c>
      <c r="B176" s="71">
        <f>COUNTIF(W$5:W$31,"&lt;=80%")-B183-B182-B181-B180-B179-B178-B177</f>
        <v>7</v>
      </c>
      <c r="C176" s="69">
        <f t="shared" si="12"/>
        <v>0.25925925925925924</v>
      </c>
    </row>
    <row r="177" spans="1:3" ht="12.75">
      <c r="A177" s="73" t="s">
        <v>103</v>
      </c>
      <c r="B177" s="71">
        <f>COUNTIF(W$5:W$31,"&lt;=70%")-B183-B182-B181-B180-B179-B178</f>
        <v>3</v>
      </c>
      <c r="C177" s="69">
        <f t="shared" si="12"/>
        <v>0.1111111111111111</v>
      </c>
    </row>
    <row r="178" spans="1:3" ht="12.75">
      <c r="A178" s="73" t="s">
        <v>104</v>
      </c>
      <c r="B178" s="71">
        <f>COUNTIF(W$5:W$31,"&lt;=60%")-B183-B182-B181-B180-B179</f>
        <v>3</v>
      </c>
      <c r="C178" s="69">
        <f t="shared" si="12"/>
        <v>0.1111111111111111</v>
      </c>
    </row>
    <row r="179" spans="1:3" ht="12.75">
      <c r="A179" s="73" t="s">
        <v>105</v>
      </c>
      <c r="B179" s="71">
        <f>COUNTIF(W$5:W$31,"&lt;=50%")-B183-B182-B181-B180</f>
        <v>1</v>
      </c>
      <c r="C179" s="69">
        <f t="shared" si="12"/>
        <v>0.037037037037037035</v>
      </c>
    </row>
    <row r="180" spans="1:3" ht="12.75">
      <c r="A180" s="73" t="s">
        <v>106</v>
      </c>
      <c r="B180" s="71">
        <f>COUNTIF(W$5:W$31,"&lt;=40%")-B183-B182-B181</f>
        <v>1</v>
      </c>
      <c r="C180" s="69">
        <f t="shared" si="12"/>
        <v>0.037037037037037035</v>
      </c>
    </row>
    <row r="181" spans="1:3" ht="12.75">
      <c r="A181" s="74" t="s">
        <v>107</v>
      </c>
      <c r="B181" s="71">
        <f>COUNTIF(W$5:W$31,"&lt;=30%")-B183-B182</f>
        <v>2</v>
      </c>
      <c r="C181" s="69">
        <f t="shared" si="12"/>
        <v>0.07407407407407407</v>
      </c>
    </row>
    <row r="182" spans="1:3" ht="12.75">
      <c r="A182" s="74" t="s">
        <v>108</v>
      </c>
      <c r="B182" s="71">
        <f>COUNTIF(W$5:W$31,"&lt;=20%")-B183</f>
        <v>0</v>
      </c>
      <c r="C182" s="69">
        <f t="shared" si="12"/>
        <v>0</v>
      </c>
    </row>
    <row r="183" spans="1:3" ht="12.75">
      <c r="A183" s="74" t="s">
        <v>109</v>
      </c>
      <c r="B183" s="71">
        <f>COUNTIF(W$5:W$31,"&lt;=10%")</f>
        <v>0</v>
      </c>
      <c r="C183" s="69">
        <f t="shared" si="12"/>
        <v>0</v>
      </c>
    </row>
    <row r="199" spans="3:5" ht="12.75">
      <c r="C199" s="5" t="s">
        <v>84</v>
      </c>
      <c r="D199" s="5" t="s">
        <v>86</v>
      </c>
      <c r="E199" s="5" t="s">
        <v>85</v>
      </c>
    </row>
    <row r="200" spans="1:5" ht="12.75">
      <c r="A200" s="5">
        <v>1</v>
      </c>
      <c r="B200" s="5">
        <f>COUNTIF(M$5:M$31,"=4")</f>
        <v>23</v>
      </c>
      <c r="C200" s="69">
        <f>B200/A$4</f>
        <v>0.8518518518518519</v>
      </c>
      <c r="D200" s="69">
        <f>(COUNTIF(M$5:M$31,"3")+COUNTIF(M$5:M$31,"2"))/A$4</f>
        <v>0</v>
      </c>
      <c r="E200" s="69">
        <f>100%-C200-D200</f>
        <v>0.14814814814814814</v>
      </c>
    </row>
    <row r="201" spans="1:5" ht="12.75">
      <c r="A201" s="5">
        <v>2</v>
      </c>
      <c r="B201" s="5">
        <f>COUNTIF(N$5:N$31,"=4")</f>
        <v>14</v>
      </c>
      <c r="C201" s="69">
        <f aca="true" t="shared" si="13" ref="C201:C209">B201/A$4</f>
        <v>0.5185185185185185</v>
      </c>
      <c r="D201" s="69">
        <f>(COUNTIF(N$5:N$31,"3")+COUNTIF(N$5:N$31,"2"))/A$4</f>
        <v>0.3333333333333333</v>
      </c>
      <c r="E201" s="69">
        <f aca="true" t="shared" si="14" ref="E201:E209">100%-C201-D201</f>
        <v>0.1481481481481482</v>
      </c>
    </row>
    <row r="202" spans="1:5" ht="12.75">
      <c r="A202" s="5">
        <v>3</v>
      </c>
      <c r="B202" s="5">
        <f>COUNTIF(O$5:O$31,"=4")</f>
        <v>23</v>
      </c>
      <c r="C202" s="69">
        <f t="shared" si="13"/>
        <v>0.8518518518518519</v>
      </c>
      <c r="D202" s="69">
        <f>(COUNTIF(O$5:O$31,"3")+COUNTIF(O$5:O$31,"2"))/A$4</f>
        <v>0.07407407407407407</v>
      </c>
      <c r="E202" s="69">
        <f t="shared" si="14"/>
        <v>0.07407407407407407</v>
      </c>
    </row>
    <row r="203" spans="1:5" ht="12.75">
      <c r="A203" s="17">
        <v>4</v>
      </c>
      <c r="B203" s="5">
        <f>COUNTIF(P$5:P$31,"=4")</f>
        <v>21</v>
      </c>
      <c r="C203" s="69">
        <f t="shared" si="13"/>
        <v>0.7777777777777778</v>
      </c>
      <c r="D203" s="69">
        <f>(COUNTIF(P$5:P$31,"3")+COUNTIF(P$5:P$31,"2"))/A$4</f>
        <v>0.07407407407407407</v>
      </c>
      <c r="E203" s="69">
        <f t="shared" si="14"/>
        <v>0.14814814814814814</v>
      </c>
    </row>
    <row r="204" spans="1:5" ht="12.75">
      <c r="A204" s="17">
        <v>5</v>
      </c>
      <c r="B204" s="5">
        <f>COUNTIF(Q$5:Q$31,"=4")</f>
        <v>15</v>
      </c>
      <c r="C204" s="69">
        <f t="shared" si="13"/>
        <v>0.5555555555555556</v>
      </c>
      <c r="D204" s="69">
        <f>(COUNTIF(Q$5:Q$31,"3")+COUNTIF(Q$5:Q$31,"2"))/A$4</f>
        <v>0.18518518518518517</v>
      </c>
      <c r="E204" s="69">
        <f t="shared" si="14"/>
        <v>0.25925925925925924</v>
      </c>
    </row>
    <row r="205" spans="1:5" ht="12.75">
      <c r="A205" s="17">
        <v>6</v>
      </c>
      <c r="B205" s="5">
        <f>COUNTIF(R$5:R$31,"=4")</f>
        <v>15</v>
      </c>
      <c r="C205" s="69">
        <f t="shared" si="13"/>
        <v>0.5555555555555556</v>
      </c>
      <c r="D205" s="69">
        <f>(COUNTIF(R$5:R$31,"3")+COUNTIF(R$5:R$31,"2"))/A$4</f>
        <v>0.2222222222222222</v>
      </c>
      <c r="E205" s="69">
        <f t="shared" si="14"/>
        <v>0.2222222222222222</v>
      </c>
    </row>
    <row r="206" spans="1:5" ht="12.75">
      <c r="A206" s="17">
        <v>7</v>
      </c>
      <c r="B206" s="5">
        <f>COUNTIF(S$5:S$31,"=4")</f>
        <v>20</v>
      </c>
      <c r="C206" s="69">
        <f t="shared" si="13"/>
        <v>0.7407407407407407</v>
      </c>
      <c r="D206" s="69">
        <f>(COUNTIF(S$5:S$31,"3")+COUNTIF(S$5:S$31,"2"))/A$4</f>
        <v>0.1111111111111111</v>
      </c>
      <c r="E206" s="69">
        <f t="shared" si="14"/>
        <v>0.1481481481481482</v>
      </c>
    </row>
    <row r="207" spans="1:5" ht="12.75">
      <c r="A207" s="17">
        <v>8</v>
      </c>
      <c r="B207" s="5">
        <f>COUNTIF(T$5:T$31,"=4")</f>
        <v>14</v>
      </c>
      <c r="C207" s="69">
        <f t="shared" si="13"/>
        <v>0.5185185185185185</v>
      </c>
      <c r="D207" s="69">
        <f>(COUNTIF(T$5:T$31,"3")+COUNTIF(T$5:T$31,"2"))/A$4</f>
        <v>0.1111111111111111</v>
      </c>
      <c r="E207" s="69">
        <f t="shared" si="14"/>
        <v>0.3703703703703704</v>
      </c>
    </row>
    <row r="208" spans="1:5" ht="12.75">
      <c r="A208" s="17">
        <v>9</v>
      </c>
      <c r="B208" s="5">
        <f>COUNTIF(U$5:U$31,"=4")</f>
        <v>7</v>
      </c>
      <c r="C208" s="69">
        <f t="shared" si="13"/>
        <v>0.25925925925925924</v>
      </c>
      <c r="D208" s="69">
        <f>(COUNTIF(U$5:U$31,"3")+COUNTIF(U$5:U$31,"2"))/A$4</f>
        <v>0.2962962962962963</v>
      </c>
      <c r="E208" s="69">
        <f t="shared" si="14"/>
        <v>0.4444444444444444</v>
      </c>
    </row>
    <row r="209" spans="1:5" ht="12.75">
      <c r="A209" s="17">
        <v>10</v>
      </c>
      <c r="B209" s="5">
        <f>COUNTIF(V$5:V$31,"=4")</f>
        <v>20</v>
      </c>
      <c r="C209" s="69">
        <f t="shared" si="13"/>
        <v>0.7407407407407407</v>
      </c>
      <c r="D209" s="69">
        <f>(COUNTIF(V$5:V$31,"3")+COUNTIF(V$5:V$31,"2"))/A$4</f>
        <v>0.1111111111111111</v>
      </c>
      <c r="E209" s="69">
        <f t="shared" si="14"/>
        <v>0.1481481481481482</v>
      </c>
    </row>
    <row r="218" ht="12.75">
      <c r="B218" s="5" t="s">
        <v>121</v>
      </c>
    </row>
    <row r="219" ht="12.75">
      <c r="B219" s="5" t="s">
        <v>122</v>
      </c>
    </row>
    <row r="220" ht="12.75">
      <c r="B220" s="5" t="s">
        <v>123</v>
      </c>
    </row>
    <row r="221" ht="12.75">
      <c r="B221" s="17" t="s">
        <v>124</v>
      </c>
    </row>
    <row r="222" ht="12.75">
      <c r="B222" s="17" t="s">
        <v>125</v>
      </c>
    </row>
    <row r="223" ht="12.75">
      <c r="B223" s="17" t="s">
        <v>126</v>
      </c>
    </row>
    <row r="224" ht="12.75">
      <c r="B224" s="17" t="s">
        <v>127</v>
      </c>
    </row>
    <row r="225" ht="12.75">
      <c r="B225" s="17" t="s">
        <v>128</v>
      </c>
    </row>
    <row r="226" ht="12.75">
      <c r="B226" s="17" t="s">
        <v>129</v>
      </c>
    </row>
    <row r="227" ht="12.75">
      <c r="B227" s="17" t="s">
        <v>130</v>
      </c>
    </row>
    <row r="230" spans="1:2" ht="12.75">
      <c r="A230" s="5" t="s">
        <v>131</v>
      </c>
      <c r="B230" s="71"/>
    </row>
    <row r="231" ht="12.75">
      <c r="B231" s="71"/>
    </row>
    <row r="232" spans="1:3" ht="12.75">
      <c r="A232" s="5" t="s">
        <v>96</v>
      </c>
      <c r="B232" s="71">
        <f>COUNTIF(AB$5:AB$31,"&lt;=40%")</f>
        <v>16</v>
      </c>
      <c r="C232" s="69">
        <f>B232/A$4</f>
        <v>0.5925925925925926</v>
      </c>
    </row>
    <row r="233" spans="1:3" ht="12.75">
      <c r="A233" s="72" t="s">
        <v>97</v>
      </c>
      <c r="B233" s="71">
        <f>COUNTIF(AB$5:AB$31,"&lt;=60%")-B232</f>
        <v>4</v>
      </c>
      <c r="C233" s="69">
        <f>B233/A$4</f>
        <v>0.14814814814814814</v>
      </c>
    </row>
    <row r="234" spans="1:3" ht="12.75">
      <c r="A234" s="17" t="s">
        <v>98</v>
      </c>
      <c r="B234" s="71">
        <f>COUNTIF(AB$5:AB$31,"&lt;=80%")-B233-B232</f>
        <v>0</v>
      </c>
      <c r="C234" s="69">
        <f>B234/A$4</f>
        <v>0</v>
      </c>
    </row>
    <row r="235" spans="1:3" ht="12.75">
      <c r="A235" s="17" t="s">
        <v>99</v>
      </c>
      <c r="B235" s="71">
        <f>COUNTIF(AB$5:AB$31,"&lt;=100%")-B232-B233-B234</f>
        <v>7</v>
      </c>
      <c r="C235" s="69">
        <f>B235/A$4</f>
        <v>0.25925925925925924</v>
      </c>
    </row>
    <row r="236" ht="12.75">
      <c r="B236" s="71"/>
    </row>
    <row r="237" ht="12.75">
      <c r="B237" s="71"/>
    </row>
    <row r="238" ht="12.75">
      <c r="B238" s="71"/>
    </row>
    <row r="239" ht="12.75">
      <c r="B239" s="71"/>
    </row>
    <row r="240" ht="12.75">
      <c r="B240" s="71"/>
    </row>
    <row r="250" ht="12.75">
      <c r="B250" s="71"/>
    </row>
    <row r="251" ht="12.75">
      <c r="B251" s="71"/>
    </row>
    <row r="252" ht="12.75">
      <c r="B252" s="71"/>
    </row>
    <row r="253" ht="12.75">
      <c r="B253" s="71"/>
    </row>
    <row r="254" ht="12.75">
      <c r="B254" s="71"/>
    </row>
    <row r="255" ht="12.75">
      <c r="B255" s="71"/>
    </row>
    <row r="256" spans="1:3" ht="12.75">
      <c r="A256" s="5" t="s">
        <v>100</v>
      </c>
      <c r="B256" s="71">
        <f>COUNTIF(AB$5:AB$31,"&lt;=100%")-B265-B264-B263-B262-B261-B260-B259-B258-B257</f>
        <v>2</v>
      </c>
      <c r="C256" s="69">
        <f>B256/A$4</f>
        <v>0.07407407407407407</v>
      </c>
    </row>
    <row r="257" spans="1:3" ht="12.75">
      <c r="A257" s="73" t="s">
        <v>101</v>
      </c>
      <c r="B257" s="71">
        <f>COUNTIF(AB$5:AB$31,"&lt;=90%")-B265-B264-B263-B262-B261-B260-B259-B258</f>
        <v>5</v>
      </c>
      <c r="C257" s="69">
        <f aca="true" t="shared" si="15" ref="C257:C265">B257/A$4</f>
        <v>0.18518518518518517</v>
      </c>
    </row>
    <row r="258" spans="1:3" ht="12.75">
      <c r="A258" s="73" t="s">
        <v>102</v>
      </c>
      <c r="B258" s="71">
        <f>COUNTIF(AB$5:AB$31,"&lt;=80%")-B265-B264-B263-B262-B261-B260-B259</f>
        <v>0</v>
      </c>
      <c r="C258" s="69">
        <f t="shared" si="15"/>
        <v>0</v>
      </c>
    </row>
    <row r="259" spans="1:3" ht="12.75">
      <c r="A259" s="73" t="s">
        <v>103</v>
      </c>
      <c r="B259" s="71">
        <f>COUNTIF(AB$5:AB$31,"&lt;=70%")-B265-B264-B263-B262-B261-B260</f>
        <v>0</v>
      </c>
      <c r="C259" s="69">
        <f t="shared" si="15"/>
        <v>0</v>
      </c>
    </row>
    <row r="260" spans="1:3" ht="12.75">
      <c r="A260" s="73" t="s">
        <v>104</v>
      </c>
      <c r="B260" s="71">
        <f>COUNTIF(AB$5:AB$31,"&lt;=60%")-B265-B264-B263-B262-B261</f>
        <v>1</v>
      </c>
      <c r="C260" s="69">
        <f t="shared" si="15"/>
        <v>0.037037037037037035</v>
      </c>
    </row>
    <row r="261" spans="1:3" ht="12.75">
      <c r="A261" s="73" t="s">
        <v>105</v>
      </c>
      <c r="B261" s="71">
        <f>COUNTIF(AB$5:AB$31,"&lt;=50%")-B265-B264-B263-B262</f>
        <v>3</v>
      </c>
      <c r="C261" s="69">
        <f t="shared" si="15"/>
        <v>0.1111111111111111</v>
      </c>
    </row>
    <row r="262" spans="1:3" ht="12.75">
      <c r="A262" s="73" t="s">
        <v>106</v>
      </c>
      <c r="B262" s="71">
        <f>COUNTIF(AB$5:AB$31,"&lt;=40%")-B265-B264-B263</f>
        <v>4</v>
      </c>
      <c r="C262" s="69">
        <f t="shared" si="15"/>
        <v>0.14814814814814814</v>
      </c>
    </row>
    <row r="263" spans="1:3" ht="12.75">
      <c r="A263" s="74" t="s">
        <v>107</v>
      </c>
      <c r="B263" s="71">
        <f>COUNTIF(AB$5:AB$31,"&lt;=30%")-B265-B264</f>
        <v>7</v>
      </c>
      <c r="C263" s="69">
        <f t="shared" si="15"/>
        <v>0.25925925925925924</v>
      </c>
    </row>
    <row r="264" spans="1:3" ht="12.75">
      <c r="A264" s="74" t="s">
        <v>108</v>
      </c>
      <c r="B264" s="71">
        <f>COUNTIF(AB$5:AB$31,"&lt;=20%")-B265</f>
        <v>1</v>
      </c>
      <c r="C264" s="69">
        <f t="shared" si="15"/>
        <v>0.037037037037037035</v>
      </c>
    </row>
    <row r="265" spans="1:3" ht="12.75">
      <c r="A265" s="74" t="s">
        <v>109</v>
      </c>
      <c r="B265" s="71">
        <f>COUNTIF(AB$5:AB$31,"&lt;=10%")</f>
        <v>4</v>
      </c>
      <c r="C265" s="69">
        <f t="shared" si="15"/>
        <v>0.14814814814814814</v>
      </c>
    </row>
    <row r="281" spans="3:5" ht="12.75">
      <c r="C281" s="5" t="s">
        <v>84</v>
      </c>
      <c r="D281" s="5" t="s">
        <v>86</v>
      </c>
      <c r="E281" s="5" t="s">
        <v>85</v>
      </c>
    </row>
    <row r="282" spans="1:5" ht="12.75">
      <c r="A282" s="5">
        <v>1</v>
      </c>
      <c r="B282" s="5">
        <f>COUNTIF(X$5:X$31,"=10")</f>
        <v>11</v>
      </c>
      <c r="C282" s="69">
        <f>B282/A$4</f>
        <v>0.4074074074074074</v>
      </c>
      <c r="D282" s="69">
        <f>(COUNTIF(X$5:X$31,"5")+COUNTIF(X$5:X$31,"6")+COUNTIF(X$5:X$31,"7")+COUNTIF(X$5:X$31,"8")+COUNTIF(X$5:X$31,"9"))/A$4</f>
        <v>0.1111111111111111</v>
      </c>
      <c r="E282" s="69">
        <f>100%-C282-D282</f>
        <v>0.48148148148148145</v>
      </c>
    </row>
    <row r="283" spans="1:5" ht="12.75">
      <c r="A283" s="5">
        <v>2</v>
      </c>
      <c r="B283" s="5">
        <f>COUNTIF(Y$5:Y$31,"=10")</f>
        <v>7</v>
      </c>
      <c r="C283" s="69">
        <f>B283/A$4</f>
        <v>0.25925925925925924</v>
      </c>
      <c r="D283" s="69">
        <f>(COUNTIF(Y$5:Y$31,"5")+COUNTIF(Y$5:Y$31,"6")+COUNTIF(Y$5:Y$31,"7")+COUNTIF(Y$5:Y$31,"8")+COUNTIF(Y$5:Y$31,"9"))/A$4</f>
        <v>0.2222222222222222</v>
      </c>
      <c r="E283" s="69">
        <f>100%-C283-D283</f>
        <v>0.5185185185185185</v>
      </c>
    </row>
    <row r="284" spans="1:5" ht="12.75">
      <c r="A284" s="5">
        <v>3</v>
      </c>
      <c r="B284" s="5">
        <f>COUNTIF(Z$5:Z$31,"=10")</f>
        <v>7</v>
      </c>
      <c r="C284" s="69">
        <f>B284/A$4</f>
        <v>0.25925925925925924</v>
      </c>
      <c r="D284" s="69">
        <f>(COUNTIF(Z$5:Z$31,"5")+COUNTIF(Z$5:Z$31,"6")+COUNTIF(Z$5:Z$31,"7")+COUNTIF(Z$5:Z$31,"8")+COUNTIF(Z$5:Z$31,"9"))/A$4</f>
        <v>0.3333333333333333</v>
      </c>
      <c r="E284" s="69">
        <f>100%-C284-D284</f>
        <v>0.4074074074074074</v>
      </c>
    </row>
    <row r="285" spans="1:5" ht="12.75">
      <c r="A285" s="17">
        <v>4</v>
      </c>
      <c r="B285" s="5">
        <f>COUNTIF(AA$5:AA$31,"=10")</f>
        <v>6</v>
      </c>
      <c r="C285" s="69">
        <f>B285/A$4</f>
        <v>0.2222222222222222</v>
      </c>
      <c r="D285" s="69">
        <f>(COUNTIF(AA$5:AA$31,"5")+COUNTIF(AA$5:AA$31,"6")+COUNTIF(AA$5:AA$31,"7")+COUNTIF(AA$5:AA$31,"8")+COUNTIF(AA$5:AA$31,"9"))/A$4</f>
        <v>0.07407407407407407</v>
      </c>
      <c r="E285" s="69">
        <f>100%-C285-D285</f>
        <v>0.7037037037037037</v>
      </c>
    </row>
    <row r="286" spans="1:5" ht="12.75">
      <c r="A286" s="17"/>
      <c r="C286" s="69"/>
      <c r="D286" s="69"/>
      <c r="E286" s="69"/>
    </row>
    <row r="287" spans="1:5" ht="12.75">
      <c r="A287" s="17"/>
      <c r="C287" s="69"/>
      <c r="D287" s="69"/>
      <c r="E287" s="69"/>
    </row>
    <row r="288" spans="1:5" ht="12.75">
      <c r="A288" s="17"/>
      <c r="C288" s="69"/>
      <c r="D288" s="69"/>
      <c r="E288" s="69"/>
    </row>
    <row r="289" spans="1:5" ht="12.75">
      <c r="A289" s="17"/>
      <c r="C289" s="69"/>
      <c r="D289" s="69"/>
      <c r="E289" s="69"/>
    </row>
    <row r="290" spans="1:5" ht="12.75">
      <c r="A290" s="17"/>
      <c r="C290" s="69"/>
      <c r="D290" s="69"/>
      <c r="E290" s="69"/>
    </row>
    <row r="291" spans="1:5" ht="12.75">
      <c r="A291" s="17"/>
      <c r="C291" s="69"/>
      <c r="D291" s="69"/>
      <c r="E291" s="69"/>
    </row>
    <row r="302" ht="12.75">
      <c r="B302" s="5" t="s">
        <v>132</v>
      </c>
    </row>
    <row r="303" ht="12.75">
      <c r="B303" s="5" t="s">
        <v>133</v>
      </c>
    </row>
    <row r="304" ht="12.75">
      <c r="B304" s="5" t="s">
        <v>134</v>
      </c>
    </row>
    <row r="305" ht="12.75">
      <c r="B305" s="17" t="s">
        <v>135</v>
      </c>
    </row>
  </sheetData>
  <sheetProtection/>
  <mergeCells count="3">
    <mergeCell ref="B2:K2"/>
    <mergeCell ref="M2:V2"/>
    <mergeCell ref="X2:AA2"/>
  </mergeCells>
  <printOptions/>
  <pageMargins left="0.69" right="0.37" top="0.48" bottom="0.5" header="0.5" footer="0.5"/>
  <pageSetup fitToHeight="5" horizontalDpi="600" verticalDpi="600" orientation="landscape" paperSize="9" scale="50" r:id="rId2"/>
  <rowBreaks count="4" manualBreakCount="4">
    <brk id="37" max="29" man="1"/>
    <brk id="62" max="29" man="1"/>
    <brk id="145" max="29" man="1"/>
    <brk id="228" max="2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17"/>
  <sheetViews>
    <sheetView tabSelected="1" view="pageBreakPreview" zoomScale="75" zoomScaleNormal="75" zoomScaleSheetLayoutView="75" workbookViewId="0" topLeftCell="A46">
      <selection activeCell="B38" sqref="B38"/>
    </sheetView>
  </sheetViews>
  <sheetFormatPr defaultColWidth="9.00390625" defaultRowHeight="12.75"/>
  <cols>
    <col min="1" max="1" width="3.625" style="0" customWidth="1"/>
    <col min="2" max="2" width="21.375" style="0" customWidth="1"/>
    <col min="3" max="3" width="5.25390625" style="0" customWidth="1"/>
    <col min="4" max="4" width="6.00390625" style="0" customWidth="1"/>
    <col min="5" max="5" width="5.125" style="0" customWidth="1"/>
    <col min="6" max="6" width="4.375" style="0" customWidth="1"/>
    <col min="7" max="7" width="5.25390625" style="0" customWidth="1"/>
    <col min="8" max="8" width="4.125" style="0" customWidth="1"/>
    <col min="9" max="9" width="4.25390625" style="0" customWidth="1"/>
    <col min="10" max="10" width="4.125" style="0" customWidth="1"/>
    <col min="11" max="11" width="4.375" style="0" customWidth="1"/>
    <col min="12" max="12" width="4.25390625" style="0" customWidth="1"/>
    <col min="13" max="14" width="4.125" style="0" customWidth="1"/>
    <col min="15" max="18" width="4.25390625" style="0" customWidth="1"/>
    <col min="19" max="19" width="4.875" style="0" customWidth="1"/>
    <col min="20" max="20" width="5.125" style="0" customWidth="1"/>
    <col min="21" max="21" width="4.125" style="0" customWidth="1"/>
    <col min="22" max="22" width="4.25390625" style="0" customWidth="1"/>
    <col min="23" max="23" width="4.125" style="0" customWidth="1"/>
    <col min="24" max="25" width="5.25390625" style="0" customWidth="1"/>
    <col min="26" max="26" width="5.375" style="0" customWidth="1"/>
    <col min="27" max="27" width="5.625" style="0" customWidth="1"/>
    <col min="28" max="28" width="6.875" style="0" customWidth="1"/>
    <col min="29" max="29" width="11.125" style="0" bestFit="1" customWidth="1"/>
  </cols>
  <sheetData>
    <row r="1" spans="2:29" ht="15.75">
      <c r="B1" s="98" t="s">
        <v>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2:28" ht="15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9" ht="15.75">
      <c r="A3" s="14"/>
      <c r="B3" s="98" t="s">
        <v>136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30" ht="15.75">
      <c r="A4" s="15"/>
      <c r="B4" s="98" t="s">
        <v>137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1:29" ht="15.75">
      <c r="A5" s="14"/>
      <c r="B5" s="98" t="s">
        <v>18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ht="15.75">
      <c r="B6" s="12"/>
    </row>
    <row r="7" ht="15.75">
      <c r="B7" s="16" t="s">
        <v>19</v>
      </c>
    </row>
    <row r="8" ht="15.75">
      <c r="B8" s="16" t="s">
        <v>20</v>
      </c>
    </row>
    <row r="9" ht="15.75">
      <c r="B9" s="16" t="s">
        <v>21</v>
      </c>
    </row>
    <row r="10" ht="15.75">
      <c r="B10" s="16" t="s">
        <v>22</v>
      </c>
    </row>
    <row r="11" ht="15.75">
      <c r="B11" s="16" t="s">
        <v>23</v>
      </c>
    </row>
    <row r="12" ht="15.75">
      <c r="B12" s="16" t="s">
        <v>24</v>
      </c>
    </row>
    <row r="15" spans="1:32" ht="12.75">
      <c r="A15" s="2"/>
      <c r="B15" s="2" t="s">
        <v>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4"/>
      <c r="AE15" s="17"/>
      <c r="AF15" s="17"/>
    </row>
    <row r="16" spans="1:3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8"/>
      <c r="AE16" s="17"/>
      <c r="AF16" s="17"/>
    </row>
    <row r="17" spans="1:32" ht="35.25" customHeight="1">
      <c r="A17" s="2"/>
      <c r="B17" s="2" t="s">
        <v>26</v>
      </c>
      <c r="C17" s="80" t="s">
        <v>27</v>
      </c>
      <c r="D17" s="80"/>
      <c r="E17" s="2" t="s">
        <v>28</v>
      </c>
      <c r="F17" s="99" t="s">
        <v>29</v>
      </c>
      <c r="G17" s="77"/>
      <c r="H17" s="77"/>
      <c r="I17" s="77"/>
      <c r="J17" s="77"/>
      <c r="K17" s="79"/>
      <c r="L17" s="84" t="s">
        <v>30</v>
      </c>
      <c r="M17" s="86"/>
      <c r="N17" s="99" t="s">
        <v>31</v>
      </c>
      <c r="O17" s="79"/>
      <c r="P17" s="84" t="s">
        <v>32</v>
      </c>
      <c r="Q17" s="85"/>
      <c r="R17" s="86"/>
      <c r="S17" s="19" t="s">
        <v>33</v>
      </c>
      <c r="T17" s="2" t="s">
        <v>34</v>
      </c>
      <c r="U17" s="99" t="s">
        <v>10</v>
      </c>
      <c r="V17" s="77"/>
      <c r="W17" s="79"/>
      <c r="X17" s="2" t="s">
        <v>35</v>
      </c>
      <c r="Y17" s="19" t="s">
        <v>36</v>
      </c>
      <c r="Z17" s="2" t="s">
        <v>37</v>
      </c>
      <c r="AA17" s="100" t="s">
        <v>38</v>
      </c>
      <c r="AB17" s="101"/>
      <c r="AC17" s="11" t="s">
        <v>39</v>
      </c>
      <c r="AD17" s="5"/>
      <c r="AE17" s="5"/>
      <c r="AF17" s="5"/>
    </row>
    <row r="18" spans="1:32" ht="20.25">
      <c r="A18" s="2"/>
      <c r="B18" s="20">
        <v>27</v>
      </c>
      <c r="C18" s="2" t="s">
        <v>40</v>
      </c>
      <c r="D18" s="2" t="s">
        <v>41</v>
      </c>
      <c r="E18" s="2" t="s">
        <v>42</v>
      </c>
      <c r="F18" s="2" t="s">
        <v>43</v>
      </c>
      <c r="G18" s="2" t="s">
        <v>44</v>
      </c>
      <c r="H18" s="2" t="s">
        <v>45</v>
      </c>
      <c r="I18" s="2" t="s">
        <v>46</v>
      </c>
      <c r="J18" s="2" t="s">
        <v>47</v>
      </c>
      <c r="K18" s="2" t="s">
        <v>48</v>
      </c>
      <c r="L18" s="2" t="s">
        <v>49</v>
      </c>
      <c r="M18" s="2" t="s">
        <v>50</v>
      </c>
      <c r="N18" s="2" t="s">
        <v>51</v>
      </c>
      <c r="O18" s="2" t="s">
        <v>52</v>
      </c>
      <c r="P18" s="2" t="s">
        <v>53</v>
      </c>
      <c r="Q18" s="2" t="s">
        <v>54</v>
      </c>
      <c r="R18" s="2" t="s">
        <v>55</v>
      </c>
      <c r="S18" s="2" t="s">
        <v>56</v>
      </c>
      <c r="T18" s="2" t="s">
        <v>57</v>
      </c>
      <c r="U18" s="2" t="s">
        <v>58</v>
      </c>
      <c r="V18" s="2" t="s">
        <v>59</v>
      </c>
      <c r="W18" s="2" t="s">
        <v>60</v>
      </c>
      <c r="X18" s="2" t="s">
        <v>61</v>
      </c>
      <c r="Y18" s="2" t="s">
        <v>62</v>
      </c>
      <c r="Z18" s="2" t="s">
        <v>63</v>
      </c>
      <c r="AA18" s="2"/>
      <c r="AB18" s="2" t="s">
        <v>13</v>
      </c>
      <c r="AC18" s="2"/>
      <c r="AD18" s="5"/>
      <c r="AE18" s="5"/>
      <c r="AF18" s="5"/>
    </row>
    <row r="19" spans="1:32" ht="12.75">
      <c r="A19" s="2">
        <v>1</v>
      </c>
      <c r="B19" s="21" t="s">
        <v>138</v>
      </c>
      <c r="C19" s="2">
        <f>'1-ПКС'!B5</f>
        <v>1</v>
      </c>
      <c r="D19" s="2">
        <f>'1-ПКС'!C5</f>
        <v>1</v>
      </c>
      <c r="E19" s="2">
        <f>IF('1-ПКС'!V5&gt;=2,1,0)</f>
        <v>1</v>
      </c>
      <c r="F19" s="2">
        <f>'1-ПКС'!H5</f>
        <v>1</v>
      </c>
      <c r="G19" s="2">
        <f>'1-ПКС'!K5</f>
        <v>1</v>
      </c>
      <c r="H19" s="2">
        <f>IF('1-ПКС'!N5&gt;=2,1,0)</f>
        <v>1</v>
      </c>
      <c r="I19" s="2">
        <f>IF('1-ПКС'!Q5&gt;=2,1,0)</f>
        <v>1</v>
      </c>
      <c r="J19" s="2">
        <f>IF('1-ПКС'!Z5&gt;=5,1,0)</f>
        <v>1</v>
      </c>
      <c r="K19" s="2">
        <f>IF('1-ПКС'!AA5&gt;=5,1,0)</f>
        <v>1</v>
      </c>
      <c r="L19" s="2">
        <f>'1-ПКС'!E5</f>
        <v>1</v>
      </c>
      <c r="M19" s="2">
        <f>IF('1-ПКС'!Y5&gt;=5,1,0)</f>
        <v>1</v>
      </c>
      <c r="N19" s="2">
        <f>IF('1-ПКС'!M5&gt;=2,1,0)</f>
        <v>1</v>
      </c>
      <c r="O19" s="2">
        <f>IF('1-ПКС'!O5&gt;=2,1,0)</f>
        <v>1</v>
      </c>
      <c r="P19" s="2">
        <f>'1-ПКС'!F5</f>
        <v>1</v>
      </c>
      <c r="Q19" s="2">
        <f>IF('1-ПКС'!T5&gt;=2,1,0)</f>
        <v>1</v>
      </c>
      <c r="R19" s="2">
        <f>IF('1-ПКС'!U5&gt;=2,1,0)</f>
        <v>1</v>
      </c>
      <c r="S19" s="2">
        <f>IF('1-ПКС'!X5&gt;=5,1,0)</f>
        <v>1</v>
      </c>
      <c r="T19" s="2">
        <f>'1-ПКС'!D5</f>
        <v>1</v>
      </c>
      <c r="U19" s="2">
        <f>'1-ПКС'!G5</f>
        <v>1</v>
      </c>
      <c r="V19" s="2">
        <f>'1-ПКС'!J5</f>
        <v>1</v>
      </c>
      <c r="W19" s="2">
        <f>IF('1-ПКС'!P5&gt;=2,1,0)</f>
        <v>1</v>
      </c>
      <c r="X19" s="2">
        <f>IF('1-ПКС'!R5&gt;=2,1,0)</f>
        <v>1</v>
      </c>
      <c r="Y19" s="2">
        <f>'1-ПКС'!I5</f>
        <v>1</v>
      </c>
      <c r="Z19" s="2">
        <f>IF('1-ПКС'!S5&gt;=2,1,0)</f>
        <v>1</v>
      </c>
      <c r="AA19" s="2">
        <f aca="true" t="shared" si="0" ref="AA19:AA45">SUM(C19:Z19)</f>
        <v>24</v>
      </c>
      <c r="AB19" s="22">
        <f aca="true" t="shared" si="1" ref="AB19:AB45">AA19/24</f>
        <v>1</v>
      </c>
      <c r="AC19" s="2">
        <f aca="true" t="shared" si="2" ref="AC19:AC45">IF(AB19&lt;70%,2,IF(AB19&lt;80%,3,IF(AB19&lt;90%,4,5)))</f>
        <v>5</v>
      </c>
      <c r="AD19" s="5"/>
      <c r="AE19" s="5"/>
      <c r="AF19" s="5"/>
    </row>
    <row r="20" spans="1:32" ht="12.75">
      <c r="A20" s="2">
        <v>2</v>
      </c>
      <c r="B20" s="21" t="s">
        <v>139</v>
      </c>
      <c r="C20" s="2">
        <f>'1-ПКС'!B6</f>
        <v>1</v>
      </c>
      <c r="D20" s="2">
        <f>'1-ПКС'!C6</f>
        <v>1</v>
      </c>
      <c r="E20" s="2">
        <f>IF('1-ПКС'!V6&gt;=2,1,0)</f>
        <v>1</v>
      </c>
      <c r="F20" s="2">
        <f>'1-ПКС'!H6</f>
        <v>1</v>
      </c>
      <c r="G20" s="2">
        <f>'1-ПКС'!K6</f>
        <v>1</v>
      </c>
      <c r="H20" s="2">
        <f>IF('1-ПКС'!N6&gt;=2,1,0)</f>
        <v>1</v>
      </c>
      <c r="I20" s="2">
        <f>IF('1-ПКС'!Q6&gt;=2,1,0)</f>
        <v>1</v>
      </c>
      <c r="J20" s="2">
        <f>IF('1-ПКС'!Z6&gt;=5,1,0)</f>
        <v>1</v>
      </c>
      <c r="K20" s="2">
        <f>IF('1-ПКС'!AA6&gt;=5,1,0)</f>
        <v>1</v>
      </c>
      <c r="L20" s="2">
        <f>'1-ПКС'!E6</f>
        <v>1</v>
      </c>
      <c r="M20" s="2">
        <f>IF('1-ПКС'!Y6&gt;=5,1,0)</f>
        <v>0</v>
      </c>
      <c r="N20" s="2">
        <f>IF('1-ПКС'!M6&gt;=2,1,0)</f>
        <v>1</v>
      </c>
      <c r="O20" s="2">
        <f>IF('1-ПКС'!O6&gt;=2,1,0)</f>
        <v>1</v>
      </c>
      <c r="P20" s="2">
        <f>'1-ПКС'!F6</f>
        <v>1</v>
      </c>
      <c r="Q20" s="2">
        <f>IF('1-ПКС'!T6&gt;=2,1,0)</f>
        <v>1</v>
      </c>
      <c r="R20" s="2">
        <f>IF('1-ПКС'!U6&gt;=2,1,0)</f>
        <v>1</v>
      </c>
      <c r="S20" s="2">
        <f>IF('1-ПКС'!X6&gt;=5,1,0)</f>
        <v>1</v>
      </c>
      <c r="T20" s="2">
        <f>'1-ПКС'!D6</f>
        <v>1</v>
      </c>
      <c r="U20" s="2">
        <f>'1-ПКС'!G6</f>
        <v>1</v>
      </c>
      <c r="V20" s="2">
        <f>'1-ПКС'!J6</f>
        <v>0</v>
      </c>
      <c r="W20" s="2">
        <f>IF('1-ПКС'!P6&gt;=2,1,0)</f>
        <v>1</v>
      </c>
      <c r="X20" s="2">
        <f>IF('1-ПКС'!R6&gt;=2,1,0)</f>
        <v>1</v>
      </c>
      <c r="Y20" s="2">
        <f>'1-ПКС'!I6</f>
        <v>1</v>
      </c>
      <c r="Z20" s="2">
        <f>IF('1-ПКС'!S6&gt;=2,1,0)</f>
        <v>1</v>
      </c>
      <c r="AA20" s="2">
        <f t="shared" si="0"/>
        <v>22</v>
      </c>
      <c r="AB20" s="22">
        <f t="shared" si="1"/>
        <v>0.9166666666666666</v>
      </c>
      <c r="AC20" s="2">
        <f t="shared" si="2"/>
        <v>5</v>
      </c>
      <c r="AD20" s="5"/>
      <c r="AE20" s="5"/>
      <c r="AF20" s="5"/>
    </row>
    <row r="21" spans="1:32" ht="12.75">
      <c r="A21" s="2">
        <v>3</v>
      </c>
      <c r="B21" s="21" t="s">
        <v>140</v>
      </c>
      <c r="C21" s="2">
        <f>'1-ПКС'!B7</f>
        <v>1</v>
      </c>
      <c r="D21" s="2">
        <f>'1-ПКС'!C7</f>
        <v>1</v>
      </c>
      <c r="E21" s="2">
        <f>IF('1-ПКС'!V7&gt;=2,1,0)</f>
        <v>1</v>
      </c>
      <c r="F21" s="2">
        <f>'1-ПКС'!H7</f>
        <v>1</v>
      </c>
      <c r="G21" s="2">
        <f>'1-ПКС'!K7</f>
        <v>1</v>
      </c>
      <c r="H21" s="2">
        <f>IF('1-ПКС'!N7&gt;=2,1,0)</f>
        <v>0</v>
      </c>
      <c r="I21" s="2">
        <f>IF('1-ПКС'!Q7&gt;=2,1,0)</f>
        <v>1</v>
      </c>
      <c r="J21" s="2">
        <f>IF('1-ПКС'!Z7&gt;=5,1,0)</f>
        <v>1</v>
      </c>
      <c r="K21" s="2">
        <f>IF('1-ПКС'!AA7&gt;=5,1,0)</f>
        <v>0</v>
      </c>
      <c r="L21" s="2">
        <f>'1-ПКС'!E7</f>
        <v>1</v>
      </c>
      <c r="M21" s="2">
        <f>IF('1-ПКС'!Y7&gt;=5,1,0)</f>
        <v>0</v>
      </c>
      <c r="N21" s="2">
        <f>IF('1-ПКС'!M7&gt;=2,1,0)</f>
        <v>1</v>
      </c>
      <c r="O21" s="2">
        <f>IF('1-ПКС'!O7&gt;=2,1,0)</f>
        <v>1</v>
      </c>
      <c r="P21" s="2">
        <f>'1-ПКС'!F7</f>
        <v>0</v>
      </c>
      <c r="Q21" s="2">
        <f>IF('1-ПКС'!T7&gt;=2,1,0)</f>
        <v>1</v>
      </c>
      <c r="R21" s="2">
        <f>IF('1-ПКС'!U7&gt;=2,1,0)</f>
        <v>0</v>
      </c>
      <c r="S21" s="2">
        <f>IF('1-ПКС'!X7&gt;=5,1,0)</f>
        <v>0</v>
      </c>
      <c r="T21" s="2">
        <f>'1-ПКС'!D7</f>
        <v>1</v>
      </c>
      <c r="U21" s="2">
        <f>'1-ПКС'!G7</f>
        <v>1</v>
      </c>
      <c r="V21" s="2">
        <f>'1-ПКС'!J7</f>
        <v>0</v>
      </c>
      <c r="W21" s="2">
        <f>IF('1-ПКС'!P7&gt;=2,1,0)</f>
        <v>1</v>
      </c>
      <c r="X21" s="2">
        <f>IF('1-ПКС'!R7&gt;=2,1,0)</f>
        <v>1</v>
      </c>
      <c r="Y21" s="2">
        <f>'1-ПКС'!I7</f>
        <v>1</v>
      </c>
      <c r="Z21" s="2">
        <f>IF('1-ПКС'!S7&gt;=2,1,0)</f>
        <v>1</v>
      </c>
      <c r="AA21" s="2">
        <f t="shared" si="0"/>
        <v>17</v>
      </c>
      <c r="AB21" s="22">
        <f t="shared" si="1"/>
        <v>0.7083333333333334</v>
      </c>
      <c r="AC21" s="2">
        <f t="shared" si="2"/>
        <v>3</v>
      </c>
      <c r="AD21" s="5"/>
      <c r="AE21" s="5"/>
      <c r="AF21" s="5"/>
    </row>
    <row r="22" spans="1:32" ht="12.75">
      <c r="A22" s="2">
        <v>4</v>
      </c>
      <c r="B22" s="21" t="s">
        <v>141</v>
      </c>
      <c r="C22" s="2">
        <f>'1-ПКС'!B8</f>
        <v>1</v>
      </c>
      <c r="D22" s="2">
        <f>'1-ПКС'!C8</f>
        <v>0</v>
      </c>
      <c r="E22" s="2">
        <f>IF('1-ПКС'!V8&gt;=2,1,0)</f>
        <v>1</v>
      </c>
      <c r="F22" s="2">
        <f>'1-ПКС'!H8</f>
        <v>1</v>
      </c>
      <c r="G22" s="2">
        <f>'1-ПКС'!K8</f>
        <v>1</v>
      </c>
      <c r="H22" s="2">
        <f>IF('1-ПКС'!N8&gt;=2,1,0)</f>
        <v>1</v>
      </c>
      <c r="I22" s="2">
        <f>IF('1-ПКС'!Q8&gt;=2,1,0)</f>
        <v>1</v>
      </c>
      <c r="J22" s="2">
        <f>IF('1-ПКС'!Z8&gt;=5,1,0)</f>
        <v>1</v>
      </c>
      <c r="K22" s="2">
        <f>IF('1-ПКС'!AA8&gt;=5,1,0)</f>
        <v>0</v>
      </c>
      <c r="L22" s="2">
        <f>'1-ПКС'!E8</f>
        <v>1</v>
      </c>
      <c r="M22" s="2">
        <f>IF('1-ПКС'!Y8&gt;=5,1,0)</f>
        <v>0</v>
      </c>
      <c r="N22" s="2">
        <f>IF('1-ПКС'!M8&gt;=2,1,0)</f>
        <v>1</v>
      </c>
      <c r="O22" s="2">
        <f>IF('1-ПКС'!O8&gt;=2,1,0)</f>
        <v>1</v>
      </c>
      <c r="P22" s="2">
        <f>'1-ПКС'!F8</f>
        <v>1</v>
      </c>
      <c r="Q22" s="2">
        <f>IF('1-ПКС'!T8&gt;=2,1,0)</f>
        <v>1</v>
      </c>
      <c r="R22" s="2">
        <f>IF('1-ПКС'!U8&gt;=2,1,0)</f>
        <v>1</v>
      </c>
      <c r="S22" s="2">
        <f>IF('1-ПКС'!X8&gt;=5,1,0)</f>
        <v>1</v>
      </c>
      <c r="T22" s="2">
        <f>'1-ПКС'!D8</f>
        <v>1</v>
      </c>
      <c r="U22" s="2">
        <f>'1-ПКС'!G8</f>
        <v>1</v>
      </c>
      <c r="V22" s="2">
        <f>'1-ПКС'!J8</f>
        <v>0</v>
      </c>
      <c r="W22" s="2">
        <f>IF('1-ПКС'!P8&gt;=2,1,0)</f>
        <v>1</v>
      </c>
      <c r="X22" s="2">
        <f>IF('1-ПКС'!R8&gt;=2,1,0)</f>
        <v>1</v>
      </c>
      <c r="Y22" s="2">
        <f>'1-ПКС'!I8</f>
        <v>1</v>
      </c>
      <c r="Z22" s="2">
        <f>IF('1-ПКС'!S8&gt;=2,1,0)</f>
        <v>1</v>
      </c>
      <c r="AA22" s="2">
        <f t="shared" si="0"/>
        <v>20</v>
      </c>
      <c r="AB22" s="22">
        <f t="shared" si="1"/>
        <v>0.8333333333333334</v>
      </c>
      <c r="AC22" s="2">
        <f t="shared" si="2"/>
        <v>4</v>
      </c>
      <c r="AD22" s="5"/>
      <c r="AE22" s="5"/>
      <c r="AF22" s="5"/>
    </row>
    <row r="23" spans="1:32" ht="12.75">
      <c r="A23" s="2">
        <v>5</v>
      </c>
      <c r="B23" s="21" t="s">
        <v>142</v>
      </c>
      <c r="C23" s="2">
        <f>'1-ПКС'!B9</f>
        <v>1</v>
      </c>
      <c r="D23" s="2">
        <f>'1-ПКС'!C9</f>
        <v>1</v>
      </c>
      <c r="E23" s="2">
        <f>IF('1-ПКС'!V9&gt;=2,1,0)</f>
        <v>1</v>
      </c>
      <c r="F23" s="2">
        <f>'1-ПКС'!H9</f>
        <v>1</v>
      </c>
      <c r="G23" s="2">
        <f>'1-ПКС'!K9</f>
        <v>0</v>
      </c>
      <c r="H23" s="2">
        <f>IF('1-ПКС'!N9&gt;=2,1,0)</f>
        <v>1</v>
      </c>
      <c r="I23" s="2">
        <f>IF('1-ПКС'!Q9&gt;=2,1,0)</f>
        <v>1</v>
      </c>
      <c r="J23" s="2">
        <f>IF('1-ПКС'!Z9&gt;=5,1,0)</f>
        <v>1</v>
      </c>
      <c r="K23" s="2">
        <f>IF('1-ПКС'!AA9&gt;=5,1,0)</f>
        <v>0</v>
      </c>
      <c r="L23" s="2">
        <f>'1-ПКС'!E9</f>
        <v>1</v>
      </c>
      <c r="M23" s="2">
        <f>IF('1-ПКС'!Y9&gt;=5,1,0)</f>
        <v>1</v>
      </c>
      <c r="N23" s="2">
        <f>IF('1-ПКС'!M9&gt;=2,1,0)</f>
        <v>1</v>
      </c>
      <c r="O23" s="2">
        <f>IF('1-ПКС'!O9&gt;=2,1,0)</f>
        <v>1</v>
      </c>
      <c r="P23" s="2">
        <f>'1-ПКС'!F9</f>
        <v>1</v>
      </c>
      <c r="Q23" s="2">
        <f>IF('1-ПКС'!T9&gt;=2,1,0)</f>
        <v>0</v>
      </c>
      <c r="R23" s="2">
        <f>IF('1-ПКС'!U9&gt;=2,1,0)</f>
        <v>1</v>
      </c>
      <c r="S23" s="2">
        <f>IF('1-ПКС'!X9&gt;=5,1,0)</f>
        <v>0</v>
      </c>
      <c r="T23" s="2">
        <f>'1-ПКС'!D9</f>
        <v>1</v>
      </c>
      <c r="U23" s="2">
        <f>'1-ПКС'!G9</f>
        <v>1</v>
      </c>
      <c r="V23" s="2">
        <f>'1-ПКС'!J9</f>
        <v>1</v>
      </c>
      <c r="W23" s="2">
        <f>IF('1-ПКС'!P9&gt;=2,1,0)</f>
        <v>1</v>
      </c>
      <c r="X23" s="2">
        <f>IF('1-ПКС'!R9&gt;=2,1,0)</f>
        <v>1</v>
      </c>
      <c r="Y23" s="2">
        <f>'1-ПКС'!I9</f>
        <v>1</v>
      </c>
      <c r="Z23" s="2">
        <f>IF('1-ПКС'!S9&gt;=2,1,0)</f>
        <v>1</v>
      </c>
      <c r="AA23" s="2">
        <f t="shared" si="0"/>
        <v>20</v>
      </c>
      <c r="AB23" s="22">
        <f t="shared" si="1"/>
        <v>0.8333333333333334</v>
      </c>
      <c r="AC23" s="2">
        <f t="shared" si="2"/>
        <v>4</v>
      </c>
      <c r="AD23" s="5"/>
      <c r="AE23" s="5"/>
      <c r="AF23" s="5"/>
    </row>
    <row r="24" spans="1:32" ht="12.75">
      <c r="A24" s="2">
        <v>6</v>
      </c>
      <c r="B24" s="21" t="s">
        <v>143</v>
      </c>
      <c r="C24" s="2">
        <f>'1-ПКС'!B10</f>
        <v>1</v>
      </c>
      <c r="D24" s="2">
        <f>'1-ПКС'!C10</f>
        <v>1</v>
      </c>
      <c r="E24" s="2">
        <f>IF('1-ПКС'!V10&gt;=2,1,0)</f>
        <v>0</v>
      </c>
      <c r="F24" s="2">
        <f>'1-ПКС'!H10</f>
        <v>1</v>
      </c>
      <c r="G24" s="2">
        <f>'1-ПКС'!K10</f>
        <v>1</v>
      </c>
      <c r="H24" s="2">
        <f>IF('1-ПКС'!N10&gt;=2,1,0)</f>
        <v>1</v>
      </c>
      <c r="I24" s="2">
        <f>IF('1-ПКС'!Q10&gt;=2,1,0)</f>
        <v>0</v>
      </c>
      <c r="J24" s="2">
        <f>IF('1-ПКС'!Z10&gt;=5,1,0)</f>
        <v>1</v>
      </c>
      <c r="K24" s="2">
        <f>IF('1-ПКС'!AA10&gt;=5,1,0)</f>
        <v>0</v>
      </c>
      <c r="L24" s="2">
        <f>'1-ПКС'!E10</f>
        <v>1</v>
      </c>
      <c r="M24" s="2">
        <f>IF('1-ПКС'!Y10&gt;=5,1,0)</f>
        <v>0</v>
      </c>
      <c r="N24" s="2">
        <f>IF('1-ПКС'!M10&gt;=2,1,0)</f>
        <v>1</v>
      </c>
      <c r="O24" s="2">
        <f>IF('1-ПКС'!O10&gt;=2,1,0)</f>
        <v>0</v>
      </c>
      <c r="P24" s="2">
        <f>'1-ПКС'!F10</f>
        <v>0</v>
      </c>
      <c r="Q24" s="2">
        <f>IF('1-ПКС'!T10&gt;=2,1,0)</f>
        <v>0</v>
      </c>
      <c r="R24" s="2">
        <f>IF('1-ПКС'!U10&gt;=2,1,0)</f>
        <v>0</v>
      </c>
      <c r="S24" s="2">
        <f>IF('1-ПКС'!X10&gt;=5,1,0)</f>
        <v>0</v>
      </c>
      <c r="T24" s="2">
        <f>'1-ПКС'!D10</f>
        <v>1</v>
      </c>
      <c r="U24" s="2">
        <f>'1-ПКС'!G10</f>
        <v>0</v>
      </c>
      <c r="V24" s="2">
        <f>'1-ПКС'!J10</f>
        <v>0</v>
      </c>
      <c r="W24" s="2">
        <f>IF('1-ПКС'!P10&gt;=2,1,0)</f>
        <v>0</v>
      </c>
      <c r="X24" s="2">
        <f>IF('1-ПКС'!R10&gt;=2,1,0)</f>
        <v>0</v>
      </c>
      <c r="Y24" s="2">
        <f>'1-ПКС'!I10</f>
        <v>1</v>
      </c>
      <c r="Z24" s="2">
        <f>IF('1-ПКС'!S10&gt;=2,1,0)</f>
        <v>1</v>
      </c>
      <c r="AA24" s="2">
        <f t="shared" si="0"/>
        <v>11</v>
      </c>
      <c r="AB24" s="22">
        <f t="shared" si="1"/>
        <v>0.4583333333333333</v>
      </c>
      <c r="AC24" s="2">
        <f t="shared" si="2"/>
        <v>2</v>
      </c>
      <c r="AD24" s="5"/>
      <c r="AE24" s="5"/>
      <c r="AF24" s="5"/>
    </row>
    <row r="25" spans="1:32" ht="12.75">
      <c r="A25" s="2">
        <v>7</v>
      </c>
      <c r="B25" s="21" t="s">
        <v>144</v>
      </c>
      <c r="C25" s="2">
        <f>'1-ПКС'!B11</f>
        <v>1</v>
      </c>
      <c r="D25" s="2">
        <f>'1-ПКС'!C11</f>
        <v>0</v>
      </c>
      <c r="E25" s="2">
        <f>IF('1-ПКС'!V11&gt;=2,1,0)</f>
        <v>1</v>
      </c>
      <c r="F25" s="2">
        <f>'1-ПКС'!H11</f>
        <v>1</v>
      </c>
      <c r="G25" s="2">
        <f>'1-ПКС'!K11</f>
        <v>0</v>
      </c>
      <c r="H25" s="2">
        <f>IF('1-ПКС'!N11&gt;=2,1,0)</f>
        <v>1</v>
      </c>
      <c r="I25" s="2">
        <f>IF('1-ПКС'!Q11&gt;=2,1,0)</f>
        <v>1</v>
      </c>
      <c r="J25" s="2">
        <f>IF('1-ПКС'!Z11&gt;=5,1,0)</f>
        <v>1</v>
      </c>
      <c r="K25" s="2">
        <f>IF('1-ПКС'!AA11&gt;=5,1,0)</f>
        <v>0</v>
      </c>
      <c r="L25" s="2">
        <f>'1-ПКС'!E11</f>
        <v>1</v>
      </c>
      <c r="M25" s="2">
        <f>IF('1-ПКС'!Y11&gt;=5,1,0)</f>
        <v>1</v>
      </c>
      <c r="N25" s="2">
        <f>IF('1-ПКС'!M11&gt;=2,1,0)</f>
        <v>1</v>
      </c>
      <c r="O25" s="2">
        <f>IF('1-ПКС'!O11&gt;=2,1,0)</f>
        <v>1</v>
      </c>
      <c r="P25" s="2">
        <f>'1-ПКС'!F11</f>
        <v>1</v>
      </c>
      <c r="Q25" s="2">
        <f>IF('1-ПКС'!T11&gt;=2,1,0)</f>
        <v>1</v>
      </c>
      <c r="R25" s="2">
        <f>IF('1-ПКС'!U11&gt;=2,1,0)</f>
        <v>0</v>
      </c>
      <c r="S25" s="2">
        <f>IF('1-ПКС'!X11&gt;=5,1,0)</f>
        <v>0</v>
      </c>
      <c r="T25" s="2">
        <f>'1-ПКС'!D11</f>
        <v>1</v>
      </c>
      <c r="U25" s="2">
        <f>'1-ПКС'!G11</f>
        <v>1</v>
      </c>
      <c r="V25" s="2">
        <f>'1-ПКС'!J11</f>
        <v>0</v>
      </c>
      <c r="W25" s="2">
        <f>IF('1-ПКС'!P11&gt;=2,1,0)</f>
        <v>1</v>
      </c>
      <c r="X25" s="2">
        <f>IF('1-ПКС'!R11&gt;=2,1,0)</f>
        <v>0</v>
      </c>
      <c r="Y25" s="2">
        <f>'1-ПКС'!I11</f>
        <v>1</v>
      </c>
      <c r="Z25" s="2">
        <f>IF('1-ПКС'!S11&gt;=2,1,0)</f>
        <v>1</v>
      </c>
      <c r="AA25" s="2">
        <f t="shared" si="0"/>
        <v>17</v>
      </c>
      <c r="AB25" s="22">
        <f t="shared" si="1"/>
        <v>0.7083333333333334</v>
      </c>
      <c r="AC25" s="2">
        <f t="shared" si="2"/>
        <v>3</v>
      </c>
      <c r="AD25" s="5"/>
      <c r="AE25" s="5"/>
      <c r="AF25" s="5"/>
    </row>
    <row r="26" spans="1:32" ht="12.75">
      <c r="A26" s="2">
        <v>8</v>
      </c>
      <c r="B26" s="21" t="s">
        <v>145</v>
      </c>
      <c r="C26" s="2">
        <f>'1-ПКС'!B12</f>
        <v>1</v>
      </c>
      <c r="D26" s="2">
        <f>'1-ПКС'!C12</f>
        <v>1</v>
      </c>
      <c r="E26" s="2">
        <f>IF('1-ПКС'!V12&gt;=2,1,0)</f>
        <v>0</v>
      </c>
      <c r="F26" s="2">
        <f>'1-ПКС'!H12</f>
        <v>1</v>
      </c>
      <c r="G26" s="2">
        <f>'1-ПКС'!K12</f>
        <v>0</v>
      </c>
      <c r="H26" s="2">
        <f>IF('1-ПКС'!N12&gt;=2,1,0)</f>
        <v>1</v>
      </c>
      <c r="I26" s="2">
        <f>IF('1-ПКС'!Q12&gt;=2,1,0)</f>
        <v>0</v>
      </c>
      <c r="J26" s="2">
        <f>IF('1-ПКС'!Z12&gt;=5,1,0)</f>
        <v>1</v>
      </c>
      <c r="K26" s="2">
        <f>IF('1-ПКС'!AA12&gt;=5,1,0)</f>
        <v>0</v>
      </c>
      <c r="L26" s="2">
        <f>'1-ПКС'!E12</f>
        <v>1</v>
      </c>
      <c r="M26" s="2">
        <f>IF('1-ПКС'!Y12&gt;=5,1,0)</f>
        <v>1</v>
      </c>
      <c r="N26" s="2">
        <f>IF('1-ПКС'!M12&gt;=2,1,0)</f>
        <v>1</v>
      </c>
      <c r="O26" s="2">
        <f>IF('1-ПКС'!O12&gt;=2,1,0)</f>
        <v>1</v>
      </c>
      <c r="P26" s="2">
        <f>'1-ПКС'!F12</f>
        <v>1</v>
      </c>
      <c r="Q26" s="2">
        <f>IF('1-ПКС'!T12&gt;=2,1,0)</f>
        <v>0</v>
      </c>
      <c r="R26" s="2">
        <f>IF('1-ПКС'!U12&gt;=2,1,0)</f>
        <v>1</v>
      </c>
      <c r="S26" s="2">
        <f>IF('1-ПКС'!X12&gt;=5,1,0)</f>
        <v>0</v>
      </c>
      <c r="T26" s="2">
        <f>'1-ПКС'!D12</f>
        <v>1</v>
      </c>
      <c r="U26" s="2">
        <f>'1-ПКС'!G12</f>
        <v>1</v>
      </c>
      <c r="V26" s="2">
        <f>'1-ПКС'!J12</f>
        <v>1</v>
      </c>
      <c r="W26" s="2">
        <f>IF('1-ПКС'!P12&gt;=2,1,0)</f>
        <v>1</v>
      </c>
      <c r="X26" s="2">
        <f>IF('1-ПКС'!R12&gt;=2,1,0)</f>
        <v>1</v>
      </c>
      <c r="Y26" s="2">
        <f>'1-ПКС'!I12</f>
        <v>1</v>
      </c>
      <c r="Z26" s="2">
        <f>IF('1-ПКС'!S12&gt;=2,1,0)</f>
        <v>0</v>
      </c>
      <c r="AA26" s="2">
        <f t="shared" si="0"/>
        <v>17</v>
      </c>
      <c r="AB26" s="22">
        <f t="shared" si="1"/>
        <v>0.7083333333333334</v>
      </c>
      <c r="AC26" s="2">
        <f t="shared" si="2"/>
        <v>3</v>
      </c>
      <c r="AD26" s="5"/>
      <c r="AE26" s="5"/>
      <c r="AF26" s="5"/>
    </row>
    <row r="27" spans="1:32" ht="12.75">
      <c r="A27" s="2">
        <v>9</v>
      </c>
      <c r="B27" s="21" t="s">
        <v>146</v>
      </c>
      <c r="C27" s="2">
        <f>'1-ПКС'!B13</f>
        <v>1</v>
      </c>
      <c r="D27" s="2">
        <f>'1-ПКС'!C13</f>
        <v>1</v>
      </c>
      <c r="E27" s="2">
        <f>IF('1-ПКС'!V13&gt;=2,1,0)</f>
        <v>1</v>
      </c>
      <c r="F27" s="2">
        <f>'1-ПКС'!H13</f>
        <v>1</v>
      </c>
      <c r="G27" s="2">
        <f>'1-ПКС'!K13</f>
        <v>1</v>
      </c>
      <c r="H27" s="2">
        <f>IF('1-ПКС'!N13&gt;=2,1,0)</f>
        <v>1</v>
      </c>
      <c r="I27" s="2">
        <f>IF('1-ПКС'!Q13&gt;=2,1,0)</f>
        <v>1</v>
      </c>
      <c r="J27" s="2">
        <f>IF('1-ПКС'!Z13&gt;=5,1,0)</f>
        <v>0</v>
      </c>
      <c r="K27" s="2">
        <f>IF('1-ПКС'!AA13&gt;=5,1,0)</f>
        <v>0</v>
      </c>
      <c r="L27" s="2">
        <f>'1-ПКС'!E13</f>
        <v>1</v>
      </c>
      <c r="M27" s="2">
        <f>IF('1-ПКС'!Y13&gt;=5,1,0)</f>
        <v>1</v>
      </c>
      <c r="N27" s="2">
        <f>IF('1-ПКС'!M13&gt;=2,1,0)</f>
        <v>1</v>
      </c>
      <c r="O27" s="2">
        <f>IF('1-ПКС'!O13&gt;=2,1,0)</f>
        <v>1</v>
      </c>
      <c r="P27" s="2">
        <f>'1-ПКС'!F13</f>
        <v>0</v>
      </c>
      <c r="Q27" s="2">
        <f>IF('1-ПКС'!T13&gt;=2,1,0)</f>
        <v>0</v>
      </c>
      <c r="R27" s="2">
        <f>IF('1-ПКС'!U13&gt;=2,1,0)</f>
        <v>0</v>
      </c>
      <c r="S27" s="2">
        <f>IF('1-ПКС'!X13&gt;=5,1,0)</f>
        <v>1</v>
      </c>
      <c r="T27" s="2">
        <f>'1-ПКС'!D13</f>
        <v>1</v>
      </c>
      <c r="U27" s="2">
        <f>'1-ПКС'!G13</f>
        <v>1</v>
      </c>
      <c r="V27" s="2">
        <f>'1-ПКС'!J13</f>
        <v>1</v>
      </c>
      <c r="W27" s="2">
        <f>IF('1-ПКС'!P13&gt;=2,1,0)</f>
        <v>1</v>
      </c>
      <c r="X27" s="2">
        <f>IF('1-ПКС'!R13&gt;=2,1,0)</f>
        <v>0</v>
      </c>
      <c r="Y27" s="2">
        <f>'1-ПКС'!I13</f>
        <v>1</v>
      </c>
      <c r="Z27" s="2">
        <f>IF('1-ПКС'!S13&gt;=2,1,0)</f>
        <v>1</v>
      </c>
      <c r="AA27" s="2">
        <f t="shared" si="0"/>
        <v>18</v>
      </c>
      <c r="AB27" s="22">
        <f t="shared" si="1"/>
        <v>0.75</v>
      </c>
      <c r="AC27" s="2">
        <f t="shared" si="2"/>
        <v>3</v>
      </c>
      <c r="AD27" s="5"/>
      <c r="AE27" s="5"/>
      <c r="AF27" s="5"/>
    </row>
    <row r="28" spans="1:32" ht="12.75">
      <c r="A28" s="2">
        <v>10</v>
      </c>
      <c r="B28" s="21" t="s">
        <v>147</v>
      </c>
      <c r="C28" s="2">
        <f>'1-ПКС'!B14</f>
        <v>1</v>
      </c>
      <c r="D28" s="2">
        <f>'1-ПКС'!C14</f>
        <v>1</v>
      </c>
      <c r="E28" s="2">
        <f>IF('1-ПКС'!V14&gt;=2,1,0)</f>
        <v>0</v>
      </c>
      <c r="F28" s="2">
        <f>'1-ПКС'!H14</f>
        <v>1</v>
      </c>
      <c r="G28" s="2">
        <f>'1-ПКС'!K14</f>
        <v>1</v>
      </c>
      <c r="H28" s="2">
        <f>IF('1-ПКС'!N14&gt;=2,1,0)</f>
        <v>1</v>
      </c>
      <c r="I28" s="2">
        <f>IF('1-ПКС'!Q14&gt;=2,1,0)</f>
        <v>0</v>
      </c>
      <c r="J28" s="2">
        <f>IF('1-ПКС'!Z14&gt;=5,1,0)</f>
        <v>1</v>
      </c>
      <c r="K28" s="2">
        <f>IF('1-ПКС'!AA14&gt;=5,1,0)</f>
        <v>0</v>
      </c>
      <c r="L28" s="2">
        <f>'1-ПКС'!E14</f>
        <v>1</v>
      </c>
      <c r="M28" s="2">
        <f>IF('1-ПКС'!Y14&gt;=5,1,0)</f>
        <v>1</v>
      </c>
      <c r="N28" s="2">
        <f>IF('1-ПКС'!M14&gt;=2,1,0)</f>
        <v>1</v>
      </c>
      <c r="O28" s="2">
        <f>IF('1-ПКС'!O14&gt;=2,1,0)</f>
        <v>0</v>
      </c>
      <c r="P28" s="2">
        <f>'1-ПКС'!F14</f>
        <v>1</v>
      </c>
      <c r="Q28" s="2">
        <f>IF('1-ПКС'!T14&gt;=2,1,0)</f>
        <v>1</v>
      </c>
      <c r="R28" s="2">
        <f>IF('1-ПКС'!U14&gt;=2,1,0)</f>
        <v>0</v>
      </c>
      <c r="S28" s="2">
        <f>IF('1-ПКС'!X14&gt;=5,1,0)</f>
        <v>0</v>
      </c>
      <c r="T28" s="2">
        <f>'1-ПКС'!D14</f>
        <v>1</v>
      </c>
      <c r="U28" s="2">
        <f>'1-ПКС'!G14</f>
        <v>1</v>
      </c>
      <c r="V28" s="2">
        <f>'1-ПКС'!J14</f>
        <v>1</v>
      </c>
      <c r="W28" s="2">
        <f>IF('1-ПКС'!P14&gt;=2,1,0)</f>
        <v>1</v>
      </c>
      <c r="X28" s="2">
        <f>IF('1-ПКС'!R14&gt;=2,1,0)</f>
        <v>0</v>
      </c>
      <c r="Y28" s="2">
        <f>'1-ПКС'!I14</f>
        <v>1</v>
      </c>
      <c r="Z28" s="2">
        <f>IF('1-ПКС'!S14&gt;=2,1,0)</f>
        <v>1</v>
      </c>
      <c r="AA28" s="2">
        <f t="shared" si="0"/>
        <v>17</v>
      </c>
      <c r="AB28" s="22">
        <f t="shared" si="1"/>
        <v>0.7083333333333334</v>
      </c>
      <c r="AC28" s="2">
        <f t="shared" si="2"/>
        <v>3</v>
      </c>
      <c r="AD28" s="5"/>
      <c r="AE28" s="5"/>
      <c r="AF28" s="5"/>
    </row>
    <row r="29" spans="1:32" ht="12.75">
      <c r="A29" s="2">
        <v>11</v>
      </c>
      <c r="B29" s="21" t="s">
        <v>148</v>
      </c>
      <c r="C29" s="2">
        <f>'1-ПКС'!B15</f>
        <v>1</v>
      </c>
      <c r="D29" s="2">
        <f>'1-ПКС'!C15</f>
        <v>1</v>
      </c>
      <c r="E29" s="2">
        <f>IF('1-ПКС'!V15&gt;=2,1,0)</f>
        <v>1</v>
      </c>
      <c r="F29" s="2">
        <f>'1-ПКС'!H15</f>
        <v>1</v>
      </c>
      <c r="G29" s="2">
        <f>'1-ПКС'!K15</f>
        <v>1</v>
      </c>
      <c r="H29" s="2">
        <f>IF('1-ПКС'!N15&gt;=2,1,0)</f>
        <v>0</v>
      </c>
      <c r="I29" s="2">
        <f>IF('1-ПКС'!Q15&gt;=2,1,0)</f>
        <v>1</v>
      </c>
      <c r="J29" s="2">
        <f>IF('1-ПКС'!Z15&gt;=5,1,0)</f>
        <v>1</v>
      </c>
      <c r="K29" s="2">
        <f>IF('1-ПКС'!AA15&gt;=5,1,0)</f>
        <v>0</v>
      </c>
      <c r="L29" s="2">
        <f>'1-ПКС'!E15</f>
        <v>1</v>
      </c>
      <c r="M29" s="2">
        <f>IF('1-ПКС'!Y15&gt;=5,1,0)</f>
        <v>0</v>
      </c>
      <c r="N29" s="2">
        <f>IF('1-ПКС'!M15&gt;=2,1,0)</f>
        <v>0</v>
      </c>
      <c r="O29" s="2">
        <f>IF('1-ПКС'!O15&gt;=2,1,0)</f>
        <v>1</v>
      </c>
      <c r="P29" s="2">
        <f>'1-ПКС'!F15</f>
        <v>1</v>
      </c>
      <c r="Q29" s="2">
        <f>IF('1-ПКС'!T15&gt;=2,1,0)</f>
        <v>1</v>
      </c>
      <c r="R29" s="2">
        <f>IF('1-ПКС'!U15&gt;=2,1,0)</f>
        <v>0</v>
      </c>
      <c r="S29" s="2">
        <f>IF('1-ПКС'!X15&gt;=5,1,0)</f>
        <v>0</v>
      </c>
      <c r="T29" s="2">
        <f>'1-ПКС'!D15</f>
        <v>1</v>
      </c>
      <c r="U29" s="2">
        <f>'1-ПКС'!G15</f>
        <v>1</v>
      </c>
      <c r="V29" s="2">
        <f>'1-ПКС'!J15</f>
        <v>1</v>
      </c>
      <c r="W29" s="2">
        <f>IF('1-ПКС'!P15&gt;=2,1,0)</f>
        <v>1</v>
      </c>
      <c r="X29" s="2">
        <f>IF('1-ПКС'!R15&gt;=2,1,0)</f>
        <v>1</v>
      </c>
      <c r="Y29" s="2">
        <f>'1-ПКС'!I15</f>
        <v>1</v>
      </c>
      <c r="Z29" s="2">
        <f>IF('1-ПКС'!S15&gt;=2,1,0)</f>
        <v>1</v>
      </c>
      <c r="AA29" s="2">
        <f t="shared" si="0"/>
        <v>18</v>
      </c>
      <c r="AB29" s="22">
        <f t="shared" si="1"/>
        <v>0.75</v>
      </c>
      <c r="AC29" s="2">
        <f t="shared" si="2"/>
        <v>3</v>
      </c>
      <c r="AD29" s="5"/>
      <c r="AE29" s="5"/>
      <c r="AF29" s="5"/>
    </row>
    <row r="30" spans="1:32" ht="12.75">
      <c r="A30" s="2">
        <v>12</v>
      </c>
      <c r="B30" s="21" t="s">
        <v>149</v>
      </c>
      <c r="C30" s="2">
        <f>'1-ПКС'!B16</f>
        <v>0</v>
      </c>
      <c r="D30" s="2">
        <f>'1-ПКС'!C16</f>
        <v>1</v>
      </c>
      <c r="E30" s="2">
        <f>IF('1-ПКС'!V16&gt;=2,1,0)</f>
        <v>0</v>
      </c>
      <c r="F30" s="2">
        <f>'1-ПКС'!H16</f>
        <v>1</v>
      </c>
      <c r="G30" s="2">
        <f>'1-ПКС'!K16</f>
        <v>0</v>
      </c>
      <c r="H30" s="2">
        <f>IF('1-ПКС'!N16&gt;=2,1,0)</f>
        <v>0</v>
      </c>
      <c r="I30" s="2">
        <f>IF('1-ПКС'!Q16&gt;=2,1,0)</f>
        <v>0</v>
      </c>
      <c r="J30" s="2">
        <f>IF('1-ПКС'!Z16&gt;=5,1,0)</f>
        <v>0</v>
      </c>
      <c r="K30" s="2">
        <f>IF('1-ПКС'!AA16&gt;=5,1,0)</f>
        <v>0</v>
      </c>
      <c r="L30" s="2">
        <f>'1-ПКС'!E16</f>
        <v>0</v>
      </c>
      <c r="M30" s="2">
        <f>IF('1-ПКС'!Y16&gt;=5,1,0)</f>
        <v>0</v>
      </c>
      <c r="N30" s="2">
        <f>IF('1-ПКС'!M16&gt;=2,1,0)</f>
        <v>0</v>
      </c>
      <c r="O30" s="2">
        <f>IF('1-ПКС'!O16&gt;=2,1,0)</f>
        <v>1</v>
      </c>
      <c r="P30" s="2">
        <f>'1-ПКС'!F16</f>
        <v>1</v>
      </c>
      <c r="Q30" s="2">
        <f>IF('1-ПКС'!T16&gt;=2,1,0)</f>
        <v>0</v>
      </c>
      <c r="R30" s="2">
        <f>IF('1-ПКС'!U16&gt;=2,1,0)</f>
        <v>0</v>
      </c>
      <c r="S30" s="2">
        <f>IF('1-ПКС'!X16&gt;=5,1,0)</f>
        <v>0</v>
      </c>
      <c r="T30" s="2">
        <f>'1-ПКС'!D16</f>
        <v>0</v>
      </c>
      <c r="U30" s="2">
        <f>'1-ПКС'!G16</f>
        <v>0</v>
      </c>
      <c r="V30" s="2">
        <f>'1-ПКС'!J16</f>
        <v>1</v>
      </c>
      <c r="W30" s="2">
        <f>IF('1-ПКС'!P16&gt;=2,1,0)</f>
        <v>0</v>
      </c>
      <c r="X30" s="2">
        <f>IF('1-ПКС'!R16&gt;=2,1,0)</f>
        <v>1</v>
      </c>
      <c r="Y30" s="2">
        <f>'1-ПКС'!I16</f>
        <v>1</v>
      </c>
      <c r="Z30" s="2">
        <f>IF('1-ПКС'!S16&gt;=2,1,0)</f>
        <v>0</v>
      </c>
      <c r="AA30" s="2">
        <f t="shared" si="0"/>
        <v>7</v>
      </c>
      <c r="AB30" s="22">
        <f t="shared" si="1"/>
        <v>0.2916666666666667</v>
      </c>
      <c r="AC30" s="2">
        <f t="shared" si="2"/>
        <v>2</v>
      </c>
      <c r="AD30" s="5"/>
      <c r="AE30" s="5"/>
      <c r="AF30" s="5"/>
    </row>
    <row r="31" spans="1:32" ht="12.75">
      <c r="A31" s="2">
        <v>13</v>
      </c>
      <c r="B31" s="21" t="s">
        <v>149</v>
      </c>
      <c r="C31" s="2">
        <f>'1-ПКС'!B17</f>
        <v>1</v>
      </c>
      <c r="D31" s="2">
        <f>'1-ПКС'!C17</f>
        <v>1</v>
      </c>
      <c r="E31" s="2">
        <f>IF('1-ПКС'!V17&gt;=2,1,0)</f>
        <v>1</v>
      </c>
      <c r="F31" s="2">
        <f>'1-ПКС'!H17</f>
        <v>1</v>
      </c>
      <c r="G31" s="2">
        <f>'1-ПКС'!K17</f>
        <v>0</v>
      </c>
      <c r="H31" s="2">
        <f>IF('1-ПКС'!N17&gt;=2,1,0)</f>
        <v>1</v>
      </c>
      <c r="I31" s="2">
        <f>IF('1-ПКС'!Q17&gt;=2,1,0)</f>
        <v>1</v>
      </c>
      <c r="J31" s="2">
        <f>IF('1-ПКС'!Z17&gt;=5,1,0)</f>
        <v>0</v>
      </c>
      <c r="K31" s="2">
        <f>IF('1-ПКС'!AA17&gt;=5,1,0)</f>
        <v>0</v>
      </c>
      <c r="L31" s="2">
        <f>'1-ПКС'!E17</f>
        <v>1</v>
      </c>
      <c r="M31" s="2">
        <f>IF('1-ПКС'!Y17&gt;=5,1,0)</f>
        <v>0</v>
      </c>
      <c r="N31" s="2">
        <f>IF('1-ПКС'!M17&gt;=2,1,0)</f>
        <v>1</v>
      </c>
      <c r="O31" s="2">
        <f>IF('1-ПКС'!O17&gt;=2,1,0)</f>
        <v>1</v>
      </c>
      <c r="P31" s="2">
        <f>'1-ПКС'!F17</f>
        <v>1</v>
      </c>
      <c r="Q31" s="2">
        <f>IF('1-ПКС'!T17&gt;=2,1,0)</f>
        <v>1</v>
      </c>
      <c r="R31" s="2">
        <f>IF('1-ПКС'!U17&gt;=2,1,0)</f>
        <v>1</v>
      </c>
      <c r="S31" s="2">
        <f>IF('1-ПКС'!X17&gt;=5,1,0)</f>
        <v>1</v>
      </c>
      <c r="T31" s="2">
        <f>'1-ПКС'!D17</f>
        <v>1</v>
      </c>
      <c r="U31" s="2">
        <f>'1-ПКС'!G17</f>
        <v>1</v>
      </c>
      <c r="V31" s="2">
        <f>'1-ПКС'!J17</f>
        <v>0</v>
      </c>
      <c r="W31" s="2">
        <f>IF('1-ПКС'!P17&gt;=2,1,0)</f>
        <v>1</v>
      </c>
      <c r="X31" s="2">
        <f>IF('1-ПКС'!R17&gt;=2,1,0)</f>
        <v>1</v>
      </c>
      <c r="Y31" s="2">
        <f>'1-ПКС'!I17</f>
        <v>1</v>
      </c>
      <c r="Z31" s="2">
        <f>IF('1-ПКС'!S17&gt;=2,1,0)</f>
        <v>1</v>
      </c>
      <c r="AA31" s="2">
        <f t="shared" si="0"/>
        <v>19</v>
      </c>
      <c r="AB31" s="22">
        <f t="shared" si="1"/>
        <v>0.7916666666666666</v>
      </c>
      <c r="AC31" s="2">
        <f t="shared" si="2"/>
        <v>3</v>
      </c>
      <c r="AD31" s="5"/>
      <c r="AE31" s="5"/>
      <c r="AF31" s="5"/>
    </row>
    <row r="32" spans="1:32" ht="12.75">
      <c r="A32" s="2">
        <v>14</v>
      </c>
      <c r="B32" s="21" t="s">
        <v>150</v>
      </c>
      <c r="C32" s="2">
        <f>'1-ПКС'!B18</f>
        <v>1</v>
      </c>
      <c r="D32" s="2">
        <f>'1-ПКС'!C18</f>
        <v>1</v>
      </c>
      <c r="E32" s="2">
        <f>IF('1-ПКС'!V18&gt;=2,1,0)</f>
        <v>1</v>
      </c>
      <c r="F32" s="2">
        <f>'1-ПКС'!H18</f>
        <v>0</v>
      </c>
      <c r="G32" s="2">
        <f>'1-ПКС'!K18</f>
        <v>0</v>
      </c>
      <c r="H32" s="2">
        <f>IF('1-ПКС'!N18&gt;=2,1,0)</f>
        <v>1</v>
      </c>
      <c r="I32" s="2">
        <f>IF('1-ПКС'!Q18&gt;=2,1,0)</f>
        <v>1</v>
      </c>
      <c r="J32" s="2">
        <f>IF('1-ПКС'!Z18&gt;=5,1,0)</f>
        <v>1</v>
      </c>
      <c r="K32" s="2">
        <f>IF('1-ПКС'!AA18&gt;=5,1,0)</f>
        <v>1</v>
      </c>
      <c r="L32" s="2">
        <f>'1-ПКС'!E18</f>
        <v>1</v>
      </c>
      <c r="M32" s="2">
        <f>IF('1-ПКС'!Y18&gt;=5,1,0)</f>
        <v>1</v>
      </c>
      <c r="N32" s="2">
        <f>IF('1-ПКС'!M18&gt;=2,1,0)</f>
        <v>1</v>
      </c>
      <c r="O32" s="2">
        <f>IF('1-ПКС'!O18&gt;=2,1,0)</f>
        <v>1</v>
      </c>
      <c r="P32" s="2">
        <f>'1-ПКС'!F18</f>
        <v>1</v>
      </c>
      <c r="Q32" s="2">
        <f>IF('1-ПКС'!T18&gt;=2,1,0)</f>
        <v>1</v>
      </c>
      <c r="R32" s="2">
        <f>IF('1-ПКС'!U18&gt;=2,1,0)</f>
        <v>1</v>
      </c>
      <c r="S32" s="2">
        <f>IF('1-ПКС'!X18&gt;=5,1,0)</f>
        <v>1</v>
      </c>
      <c r="T32" s="2">
        <f>'1-ПКС'!D18</f>
        <v>1</v>
      </c>
      <c r="U32" s="2">
        <f>'1-ПКС'!G18</f>
        <v>1</v>
      </c>
      <c r="V32" s="2">
        <f>'1-ПКС'!J18</f>
        <v>1</v>
      </c>
      <c r="W32" s="2">
        <f>IF('1-ПКС'!P18&gt;=2,1,0)</f>
        <v>1</v>
      </c>
      <c r="X32" s="2">
        <f>IF('1-ПКС'!R18&gt;=2,1,0)</f>
        <v>1</v>
      </c>
      <c r="Y32" s="2">
        <f>'1-ПКС'!I18</f>
        <v>1</v>
      </c>
      <c r="Z32" s="2">
        <f>IF('1-ПКС'!S18&gt;=2,1,0)</f>
        <v>1</v>
      </c>
      <c r="AA32" s="2">
        <f t="shared" si="0"/>
        <v>22</v>
      </c>
      <c r="AB32" s="22">
        <f t="shared" si="1"/>
        <v>0.9166666666666666</v>
      </c>
      <c r="AC32" s="2">
        <f t="shared" si="2"/>
        <v>5</v>
      </c>
      <c r="AD32" s="5"/>
      <c r="AE32" s="5"/>
      <c r="AF32" s="5"/>
    </row>
    <row r="33" spans="1:32" ht="12.75">
      <c r="A33" s="2">
        <v>15</v>
      </c>
      <c r="B33" s="21" t="s">
        <v>151</v>
      </c>
      <c r="C33" s="2">
        <f>'1-ПКС'!B19</f>
        <v>1</v>
      </c>
      <c r="D33" s="2">
        <f>'1-ПКС'!C19</f>
        <v>1</v>
      </c>
      <c r="E33" s="2">
        <f>IF('1-ПКС'!V19&gt;=2,1,0)</f>
        <v>1</v>
      </c>
      <c r="F33" s="2">
        <f>'1-ПКС'!H19</f>
        <v>1</v>
      </c>
      <c r="G33" s="2">
        <f>'1-ПКС'!K19</f>
        <v>1</v>
      </c>
      <c r="H33" s="2">
        <f>IF('1-ПКС'!N19&gt;=2,1,0)</f>
        <v>1</v>
      </c>
      <c r="I33" s="2">
        <f>IF('1-ПКС'!Q19&gt;=2,1,0)</f>
        <v>1</v>
      </c>
      <c r="J33" s="2">
        <f>IF('1-ПКС'!Z19&gt;=5,1,0)</f>
        <v>0</v>
      </c>
      <c r="K33" s="2">
        <f>IF('1-ПКС'!AA19&gt;=5,1,0)</f>
        <v>0</v>
      </c>
      <c r="L33" s="2">
        <f>'1-ПКС'!E19</f>
        <v>0</v>
      </c>
      <c r="M33" s="2">
        <f>IF('1-ПКС'!Y19&gt;=5,1,0)</f>
        <v>0</v>
      </c>
      <c r="N33" s="2">
        <f>IF('1-ПКС'!M19&gt;=2,1,0)</f>
        <v>0</v>
      </c>
      <c r="O33" s="2">
        <f>IF('1-ПКС'!O19&gt;=2,1,0)</f>
        <v>1</v>
      </c>
      <c r="P33" s="2">
        <f>'1-ПКС'!F19</f>
        <v>1</v>
      </c>
      <c r="Q33" s="2">
        <f>IF('1-ПКС'!T19&gt;=2,1,0)</f>
        <v>0</v>
      </c>
      <c r="R33" s="2">
        <f>IF('1-ПКС'!U19&gt;=2,1,0)</f>
        <v>1</v>
      </c>
      <c r="S33" s="2">
        <f>IF('1-ПКС'!X19&gt;=5,1,0)</f>
        <v>0</v>
      </c>
      <c r="T33" s="2">
        <f>'1-ПКС'!D19</f>
        <v>1</v>
      </c>
      <c r="U33" s="2">
        <f>'1-ПКС'!G19</f>
        <v>1</v>
      </c>
      <c r="V33" s="2">
        <f>'1-ПКС'!J19</f>
        <v>1</v>
      </c>
      <c r="W33" s="2">
        <f>IF('1-ПКС'!P19&gt;=2,1,0)</f>
        <v>1</v>
      </c>
      <c r="X33" s="2">
        <f>IF('1-ПКС'!R19&gt;=2,1,0)</f>
        <v>1</v>
      </c>
      <c r="Y33" s="2">
        <f>'1-ПКС'!I19</f>
        <v>1</v>
      </c>
      <c r="Z33" s="2">
        <f>IF('1-ПКС'!S19&gt;=2,1,0)</f>
        <v>1</v>
      </c>
      <c r="AA33" s="2">
        <f t="shared" si="0"/>
        <v>17</v>
      </c>
      <c r="AB33" s="22">
        <f t="shared" si="1"/>
        <v>0.7083333333333334</v>
      </c>
      <c r="AC33" s="2">
        <f t="shared" si="2"/>
        <v>3</v>
      </c>
      <c r="AD33" s="5"/>
      <c r="AE33" s="5"/>
      <c r="AF33" s="5"/>
    </row>
    <row r="34" spans="1:32" ht="12.75">
      <c r="A34" s="2">
        <v>16</v>
      </c>
      <c r="B34" s="21" t="s">
        <v>152</v>
      </c>
      <c r="C34" s="2">
        <f>'1-ПКС'!B20</f>
        <v>1</v>
      </c>
      <c r="D34" s="2">
        <f>'1-ПКС'!C20</f>
        <v>1</v>
      </c>
      <c r="E34" s="2">
        <f>IF('1-ПКС'!V20&gt;=2,1,0)</f>
        <v>1</v>
      </c>
      <c r="F34" s="2">
        <f>'1-ПКС'!H20</f>
        <v>1</v>
      </c>
      <c r="G34" s="2">
        <f>'1-ПКС'!K20</f>
        <v>0</v>
      </c>
      <c r="H34" s="2">
        <f>IF('1-ПКС'!N20&gt;=2,1,0)</f>
        <v>1</v>
      </c>
      <c r="I34" s="2">
        <f>IF('1-ПКС'!Q20&gt;=2,1,0)</f>
        <v>0</v>
      </c>
      <c r="J34" s="2">
        <f>IF('1-ПКС'!Z20&gt;=5,1,0)</f>
        <v>0</v>
      </c>
      <c r="K34" s="2">
        <f>IF('1-ПКС'!AA20&gt;=5,1,0)</f>
        <v>0</v>
      </c>
      <c r="L34" s="2">
        <f>'1-ПКС'!E20</f>
        <v>1</v>
      </c>
      <c r="M34" s="2">
        <f>IF('1-ПКС'!Y20&gt;=5,1,0)</f>
        <v>0</v>
      </c>
      <c r="N34" s="2">
        <f>IF('1-ПКС'!M20&gt;=2,1,0)</f>
        <v>1</v>
      </c>
      <c r="O34" s="2">
        <f>IF('1-ПКС'!O20&gt;=2,1,0)</f>
        <v>1</v>
      </c>
      <c r="P34" s="2">
        <f>'1-ПКС'!F20</f>
        <v>0</v>
      </c>
      <c r="Q34" s="2">
        <f>IF('1-ПКС'!T20&gt;=2,1,0)</f>
        <v>0</v>
      </c>
      <c r="R34" s="2">
        <f>IF('1-ПКС'!U20&gt;=2,1,0)</f>
        <v>0</v>
      </c>
      <c r="S34" s="2">
        <f>IF('1-ПКС'!X20&gt;=5,1,0)</f>
        <v>0</v>
      </c>
      <c r="T34" s="2">
        <f>'1-ПКС'!D20</f>
        <v>1</v>
      </c>
      <c r="U34" s="2">
        <f>'1-ПКС'!G20</f>
        <v>1</v>
      </c>
      <c r="V34" s="2">
        <f>'1-ПКС'!J20</f>
        <v>0</v>
      </c>
      <c r="W34" s="2">
        <f>IF('1-ПКС'!P20&gt;=2,1,0)</f>
        <v>0</v>
      </c>
      <c r="X34" s="2">
        <f>IF('1-ПКС'!R20&gt;=2,1,0)</f>
        <v>1</v>
      </c>
      <c r="Y34" s="2">
        <f>'1-ПКС'!I20</f>
        <v>1</v>
      </c>
      <c r="Z34" s="2">
        <f>IF('1-ПКС'!S20&gt;=2,1,0)</f>
        <v>0</v>
      </c>
      <c r="AA34" s="2">
        <f t="shared" si="0"/>
        <v>12</v>
      </c>
      <c r="AB34" s="22">
        <f t="shared" si="1"/>
        <v>0.5</v>
      </c>
      <c r="AC34" s="2">
        <f t="shared" si="2"/>
        <v>2</v>
      </c>
      <c r="AD34" s="5"/>
      <c r="AE34" s="5"/>
      <c r="AF34" s="5"/>
    </row>
    <row r="35" spans="1:32" ht="12.75">
      <c r="A35" s="2">
        <v>17</v>
      </c>
      <c r="B35" s="21" t="s">
        <v>153</v>
      </c>
      <c r="C35" s="2">
        <f>'1-ПКС'!B21</f>
        <v>1</v>
      </c>
      <c r="D35" s="2">
        <f>'1-ПКС'!C21</f>
        <v>1</v>
      </c>
      <c r="E35" s="2">
        <f>IF('1-ПКС'!V21&gt;=2,1,0)</f>
        <v>1</v>
      </c>
      <c r="F35" s="2">
        <f>'1-ПКС'!H21</f>
        <v>1</v>
      </c>
      <c r="G35" s="2">
        <f>'1-ПКС'!K21</f>
        <v>1</v>
      </c>
      <c r="H35" s="2">
        <f>IF('1-ПКС'!N21&gt;=2,1,0)</f>
        <v>1</v>
      </c>
      <c r="I35" s="2">
        <f>IF('1-ПКС'!Q21&gt;=2,1,0)</f>
        <v>0</v>
      </c>
      <c r="J35" s="2">
        <f>IF('1-ПКС'!Z21&gt;=5,1,0)</f>
        <v>1</v>
      </c>
      <c r="K35" s="2">
        <f>IF('1-ПКС'!AA21&gt;=5,1,0)</f>
        <v>0</v>
      </c>
      <c r="L35" s="2">
        <f>'1-ПКС'!E21</f>
        <v>1</v>
      </c>
      <c r="M35" s="2">
        <f>IF('1-ПКС'!Y21&gt;=5,1,0)</f>
        <v>1</v>
      </c>
      <c r="N35" s="2">
        <f>IF('1-ПКС'!M21&gt;=2,1,0)</f>
        <v>1</v>
      </c>
      <c r="O35" s="2">
        <f>IF('1-ПКС'!O21&gt;=2,1,0)</f>
        <v>1</v>
      </c>
      <c r="P35" s="2">
        <f>'1-ПКС'!F21</f>
        <v>1</v>
      </c>
      <c r="Q35" s="2">
        <f>IF('1-ПКС'!T21&gt;=2,1,0)</f>
        <v>0</v>
      </c>
      <c r="R35" s="2">
        <f>IF('1-ПКС'!U21&gt;=2,1,0)</f>
        <v>0</v>
      </c>
      <c r="S35" s="2">
        <f>IF('1-ПКС'!X21&gt;=5,1,0)</f>
        <v>0</v>
      </c>
      <c r="T35" s="2">
        <f>'1-ПКС'!D21</f>
        <v>1</v>
      </c>
      <c r="U35" s="2">
        <f>'1-ПКС'!G21</f>
        <v>1</v>
      </c>
      <c r="V35" s="2">
        <f>'1-ПКС'!J21</f>
        <v>0</v>
      </c>
      <c r="W35" s="2">
        <f>IF('1-ПКС'!P21&gt;=2,1,0)</f>
        <v>0</v>
      </c>
      <c r="X35" s="2">
        <f>IF('1-ПКС'!R21&gt;=2,1,0)</f>
        <v>1</v>
      </c>
      <c r="Y35" s="2">
        <f>'1-ПКС'!I21</f>
        <v>1</v>
      </c>
      <c r="Z35" s="2">
        <f>IF('1-ПКС'!S21&gt;=2,1,0)</f>
        <v>1</v>
      </c>
      <c r="AA35" s="2">
        <f t="shared" si="0"/>
        <v>17</v>
      </c>
      <c r="AB35" s="22">
        <f t="shared" si="1"/>
        <v>0.7083333333333334</v>
      </c>
      <c r="AC35" s="2">
        <f t="shared" si="2"/>
        <v>3</v>
      </c>
      <c r="AD35" s="5"/>
      <c r="AE35" s="5"/>
      <c r="AF35" s="5"/>
    </row>
    <row r="36" spans="1:32" ht="12.75">
      <c r="A36" s="2">
        <v>18</v>
      </c>
      <c r="B36" s="21" t="s">
        <v>154</v>
      </c>
      <c r="C36" s="2">
        <f>'1-ПКС'!B22</f>
        <v>1</v>
      </c>
      <c r="D36" s="2">
        <f>'1-ПКС'!C22</f>
        <v>1</v>
      </c>
      <c r="E36" s="2">
        <f>IF('1-ПКС'!V22&gt;=2,1,0)</f>
        <v>1</v>
      </c>
      <c r="F36" s="2">
        <f>'1-ПКС'!H22</f>
        <v>1</v>
      </c>
      <c r="G36" s="2">
        <f>'1-ПКС'!K22</f>
        <v>0</v>
      </c>
      <c r="H36" s="2">
        <f>IF('1-ПКС'!N22&gt;=2,1,0)</f>
        <v>0</v>
      </c>
      <c r="I36" s="2">
        <f>IF('1-ПКС'!Q22&gt;=2,1,0)</f>
        <v>0</v>
      </c>
      <c r="J36" s="2">
        <f>IF('1-ПКС'!Z22&gt;=5,1,0)</f>
        <v>0</v>
      </c>
      <c r="K36" s="2">
        <f>IF('1-ПКС'!AA22&gt;=5,1,0)</f>
        <v>1</v>
      </c>
      <c r="L36" s="2">
        <f>'1-ПКС'!E22</f>
        <v>0</v>
      </c>
      <c r="M36" s="2">
        <f>IF('1-ПКС'!Y22&gt;=5,1,0)</f>
        <v>1</v>
      </c>
      <c r="N36" s="2">
        <f>IF('1-ПКС'!M22&gt;=2,1,0)</f>
        <v>0</v>
      </c>
      <c r="O36" s="2">
        <f>IF('1-ПКС'!O22&gt;=2,1,0)</f>
        <v>1</v>
      </c>
      <c r="P36" s="2">
        <f>'1-ПКС'!F22</f>
        <v>1</v>
      </c>
      <c r="Q36" s="2">
        <f>IF('1-ПКС'!T22&gt;=2,1,0)</f>
        <v>1</v>
      </c>
      <c r="R36" s="2">
        <f>IF('1-ПКС'!U22&gt;=2,1,0)</f>
        <v>0</v>
      </c>
      <c r="S36" s="2">
        <f>IF('1-ПКС'!X22&gt;=5,1,0)</f>
        <v>1</v>
      </c>
      <c r="T36" s="2">
        <f>'1-ПКС'!D22</f>
        <v>1</v>
      </c>
      <c r="U36" s="2">
        <f>'1-ПКС'!G22</f>
        <v>1</v>
      </c>
      <c r="V36" s="2">
        <f>'1-ПКС'!J22</f>
        <v>1</v>
      </c>
      <c r="W36" s="2">
        <f>IF('1-ПКС'!P22&gt;=2,1,0)</f>
        <v>1</v>
      </c>
      <c r="X36" s="2">
        <f>IF('1-ПКС'!R22&gt;=2,1,0)</f>
        <v>1</v>
      </c>
      <c r="Y36" s="2">
        <f>'1-ПКС'!I22</f>
        <v>1</v>
      </c>
      <c r="Z36" s="2">
        <f>IF('1-ПКС'!S22&gt;=2,1,0)</f>
        <v>1</v>
      </c>
      <c r="AA36" s="2">
        <f t="shared" si="0"/>
        <v>17</v>
      </c>
      <c r="AB36" s="22">
        <f t="shared" si="1"/>
        <v>0.7083333333333334</v>
      </c>
      <c r="AC36" s="2">
        <f t="shared" si="2"/>
        <v>3</v>
      </c>
      <c r="AD36" s="5"/>
      <c r="AE36" s="5"/>
      <c r="AF36" s="5"/>
    </row>
    <row r="37" spans="1:32" ht="12.75">
      <c r="A37" s="2">
        <v>19</v>
      </c>
      <c r="B37" s="21" t="s">
        <v>155</v>
      </c>
      <c r="C37" s="2">
        <f>'1-ПКС'!B23</f>
        <v>0</v>
      </c>
      <c r="D37" s="2">
        <f>'1-ПКС'!C23</f>
        <v>1</v>
      </c>
      <c r="E37" s="2">
        <f>IF('1-ПКС'!V23&gt;=2,1,0)</f>
        <v>1</v>
      </c>
      <c r="F37" s="2">
        <f>'1-ПКС'!H23</f>
        <v>1</v>
      </c>
      <c r="G37" s="2">
        <f>'1-ПКС'!K23</f>
        <v>1</v>
      </c>
      <c r="H37" s="2">
        <f>IF('1-ПКС'!N23&gt;=2,1,0)</f>
        <v>1</v>
      </c>
      <c r="I37" s="2">
        <f>IF('1-ПКС'!Q23&gt;=2,1,0)</f>
        <v>1</v>
      </c>
      <c r="J37" s="2">
        <f>IF('1-ПКС'!Z23&gt;=5,1,0)</f>
        <v>1</v>
      </c>
      <c r="K37" s="2">
        <f>IF('1-ПКС'!AA23&gt;=5,1,0)</f>
        <v>1</v>
      </c>
      <c r="L37" s="2">
        <f>'1-ПКС'!E23</f>
        <v>1</v>
      </c>
      <c r="M37" s="2">
        <f>IF('1-ПКС'!Y23&gt;=5,1,0)</f>
        <v>1</v>
      </c>
      <c r="N37" s="2">
        <f>IF('1-ПКС'!M23&gt;=2,1,0)</f>
        <v>1</v>
      </c>
      <c r="O37" s="2">
        <f>IF('1-ПКС'!O23&gt;=2,1,0)</f>
        <v>1</v>
      </c>
      <c r="P37" s="2">
        <f>'1-ПКС'!F23</f>
        <v>1</v>
      </c>
      <c r="Q37" s="2">
        <f>IF('1-ПКС'!T23&gt;=2,1,0)</f>
        <v>1</v>
      </c>
      <c r="R37" s="2">
        <f>IF('1-ПКС'!U23&gt;=2,1,0)</f>
        <v>1</v>
      </c>
      <c r="S37" s="2">
        <f>IF('1-ПКС'!X23&gt;=5,1,0)</f>
        <v>1</v>
      </c>
      <c r="T37" s="2">
        <f>'1-ПКС'!D23</f>
        <v>1</v>
      </c>
      <c r="U37" s="2">
        <f>'1-ПКС'!G23</f>
        <v>1</v>
      </c>
      <c r="V37" s="2">
        <f>'1-ПКС'!J23</f>
        <v>1</v>
      </c>
      <c r="W37" s="2">
        <f>IF('1-ПКС'!P23&gt;=2,1,0)</f>
        <v>1</v>
      </c>
      <c r="X37" s="2">
        <f>IF('1-ПКС'!R23&gt;=2,1,0)</f>
        <v>1</v>
      </c>
      <c r="Y37" s="2">
        <f>'1-ПКС'!I23</f>
        <v>1</v>
      </c>
      <c r="Z37" s="2">
        <f>IF('1-ПКС'!S23&gt;=2,1,0)</f>
        <v>1</v>
      </c>
      <c r="AA37" s="2">
        <f t="shared" si="0"/>
        <v>23</v>
      </c>
      <c r="AB37" s="22">
        <f t="shared" si="1"/>
        <v>0.9583333333333334</v>
      </c>
      <c r="AC37" s="2">
        <f t="shared" si="2"/>
        <v>5</v>
      </c>
      <c r="AD37" s="5"/>
      <c r="AE37" s="5"/>
      <c r="AF37" s="5"/>
    </row>
    <row r="38" spans="1:32" ht="12.75">
      <c r="A38" s="2">
        <v>20</v>
      </c>
      <c r="B38" s="21" t="s">
        <v>156</v>
      </c>
      <c r="C38" s="2">
        <f>'1-ПКС'!B24</f>
        <v>1</v>
      </c>
      <c r="D38" s="2">
        <f>'1-ПКС'!C24</f>
        <v>1</v>
      </c>
      <c r="E38" s="2">
        <f>IF('1-ПКС'!V24&gt;=2,1,0)</f>
        <v>1</v>
      </c>
      <c r="F38" s="2">
        <f>'1-ПКС'!H24</f>
        <v>1</v>
      </c>
      <c r="G38" s="2">
        <f>'1-ПКС'!K24</f>
        <v>0</v>
      </c>
      <c r="H38" s="2">
        <f>IF('1-ПКС'!N24&gt;=2,1,0)</f>
        <v>1</v>
      </c>
      <c r="I38" s="2">
        <f>IF('1-ПКС'!Q24&gt;=2,1,0)</f>
        <v>1</v>
      </c>
      <c r="J38" s="2">
        <f>IF('1-ПКС'!Z24&gt;=5,1,0)</f>
        <v>0</v>
      </c>
      <c r="K38" s="2">
        <f>IF('1-ПКС'!AA24&gt;=5,1,0)</f>
        <v>0</v>
      </c>
      <c r="L38" s="2">
        <f>'1-ПКС'!E24</f>
        <v>1</v>
      </c>
      <c r="M38" s="2">
        <f>IF('1-ПКС'!Y24&gt;=5,1,0)</f>
        <v>0</v>
      </c>
      <c r="N38" s="2">
        <f>IF('1-ПКС'!M24&gt;=2,1,0)</f>
        <v>1</v>
      </c>
      <c r="O38" s="2">
        <f>IF('1-ПКС'!O24&gt;=2,1,0)</f>
        <v>1</v>
      </c>
      <c r="P38" s="2">
        <f>'1-ПКС'!F24</f>
        <v>0</v>
      </c>
      <c r="Q38" s="2">
        <f>IF('1-ПКС'!T24&gt;=2,1,0)</f>
        <v>1</v>
      </c>
      <c r="R38" s="2">
        <f>IF('1-ПКС'!U24&gt;=2,1,0)</f>
        <v>1</v>
      </c>
      <c r="S38" s="2">
        <f>IF('1-ПКС'!X24&gt;=5,1,0)</f>
        <v>0</v>
      </c>
      <c r="T38" s="2">
        <f>'1-ПКС'!D24</f>
        <v>1</v>
      </c>
      <c r="U38" s="2">
        <f>'1-ПКС'!G24</f>
        <v>0</v>
      </c>
      <c r="V38" s="2">
        <f>'1-ПКС'!J24</f>
        <v>1</v>
      </c>
      <c r="W38" s="2">
        <f>IF('1-ПКС'!P24&gt;=2,1,0)</f>
        <v>1</v>
      </c>
      <c r="X38" s="2">
        <f>IF('1-ПКС'!R24&gt;=2,1,0)</f>
        <v>1</v>
      </c>
      <c r="Y38" s="2">
        <f>'1-ПКС'!I24</f>
        <v>1</v>
      </c>
      <c r="Z38" s="2">
        <f>IF('1-ПКС'!S24&gt;=2,1,0)</f>
        <v>1</v>
      </c>
      <c r="AA38" s="2">
        <f t="shared" si="0"/>
        <v>17</v>
      </c>
      <c r="AB38" s="22">
        <f t="shared" si="1"/>
        <v>0.7083333333333334</v>
      </c>
      <c r="AC38" s="2">
        <f t="shared" si="2"/>
        <v>3</v>
      </c>
      <c r="AD38" s="5"/>
      <c r="AE38" s="5"/>
      <c r="AF38" s="5"/>
    </row>
    <row r="39" spans="1:32" ht="12.75">
      <c r="A39" s="2">
        <v>21</v>
      </c>
      <c r="B39" s="21" t="s">
        <v>157</v>
      </c>
      <c r="C39" s="2">
        <f>'1-ПКС'!B25</f>
        <v>1</v>
      </c>
      <c r="D39" s="2">
        <f>'1-ПКС'!C25</f>
        <v>1</v>
      </c>
      <c r="E39" s="2">
        <f>IF('1-ПКС'!V25&gt;=2,1,0)</f>
        <v>1</v>
      </c>
      <c r="F39" s="2">
        <f>'1-ПКС'!H25</f>
        <v>1</v>
      </c>
      <c r="G39" s="2">
        <f>'1-ПКС'!K25</f>
        <v>0</v>
      </c>
      <c r="H39" s="2">
        <f>IF('1-ПКС'!N25&gt;=2,1,0)</f>
        <v>1</v>
      </c>
      <c r="I39" s="2">
        <f>IF('1-ПКС'!Q25&gt;=2,1,0)</f>
        <v>1</v>
      </c>
      <c r="J39" s="2">
        <f>IF('1-ПКС'!Z25&gt;=5,1,0)</f>
        <v>1</v>
      </c>
      <c r="K39" s="2">
        <f>IF('1-ПКС'!AA25&gt;=5,1,0)</f>
        <v>1</v>
      </c>
      <c r="L39" s="2">
        <f>'1-ПКС'!E25</f>
        <v>1</v>
      </c>
      <c r="M39" s="2">
        <f>IF('1-ПКС'!Y25&gt;=5,1,0)</f>
        <v>1</v>
      </c>
      <c r="N39" s="2">
        <f>IF('1-ПКС'!M25&gt;=2,1,0)</f>
        <v>1</v>
      </c>
      <c r="O39" s="2">
        <f>IF('1-ПКС'!O25&gt;=2,1,0)</f>
        <v>1</v>
      </c>
      <c r="P39" s="2">
        <f>'1-ПКС'!F25</f>
        <v>1</v>
      </c>
      <c r="Q39" s="2">
        <f>IF('1-ПКС'!T25&gt;=2,1,0)</f>
        <v>1</v>
      </c>
      <c r="R39" s="2">
        <f>IF('1-ПКС'!U25&gt;=2,1,0)</f>
        <v>1</v>
      </c>
      <c r="S39" s="2">
        <f>IF('1-ПКС'!X25&gt;=5,1,0)</f>
        <v>1</v>
      </c>
      <c r="T39" s="2">
        <f>'1-ПКС'!D25</f>
        <v>1</v>
      </c>
      <c r="U39" s="2">
        <f>'1-ПКС'!G25</f>
        <v>1</v>
      </c>
      <c r="V39" s="2">
        <f>'1-ПКС'!J25</f>
        <v>1</v>
      </c>
      <c r="W39" s="2">
        <f>IF('1-ПКС'!P25&gt;=2,1,0)</f>
        <v>1</v>
      </c>
      <c r="X39" s="2">
        <f>IF('1-ПКС'!R25&gt;=2,1,0)</f>
        <v>1</v>
      </c>
      <c r="Y39" s="2">
        <f>'1-ПКС'!I25</f>
        <v>1</v>
      </c>
      <c r="Z39" s="2">
        <f>IF('1-ПКС'!S25&gt;=2,1,0)</f>
        <v>1</v>
      </c>
      <c r="AA39" s="2">
        <f t="shared" si="0"/>
        <v>23</v>
      </c>
      <c r="AB39" s="22">
        <f t="shared" si="1"/>
        <v>0.9583333333333334</v>
      </c>
      <c r="AC39" s="2">
        <f t="shared" si="2"/>
        <v>5</v>
      </c>
      <c r="AD39" s="5"/>
      <c r="AE39" s="5"/>
      <c r="AF39" s="5"/>
    </row>
    <row r="40" spans="1:32" ht="12.75">
      <c r="A40" s="2">
        <v>22</v>
      </c>
      <c r="B40" s="21" t="s">
        <v>158</v>
      </c>
      <c r="C40" s="2">
        <f>'1-ПКС'!B26</f>
        <v>1</v>
      </c>
      <c r="D40" s="2">
        <f>'1-ПКС'!C26</f>
        <v>1</v>
      </c>
      <c r="E40" s="2">
        <f>IF('1-ПКС'!V26&gt;=2,1,0)</f>
        <v>1</v>
      </c>
      <c r="F40" s="2">
        <f>'1-ПКС'!H26</f>
        <v>1</v>
      </c>
      <c r="G40" s="2">
        <f>'1-ПКС'!K26</f>
        <v>1</v>
      </c>
      <c r="H40" s="2">
        <f>IF('1-ПКС'!N26&gt;=2,1,0)</f>
        <v>1</v>
      </c>
      <c r="I40" s="2">
        <f>IF('1-ПКС'!Q26&gt;=2,1,0)</f>
        <v>1</v>
      </c>
      <c r="J40" s="2">
        <f>IF('1-ПКС'!Z26&gt;=5,1,0)</f>
        <v>0</v>
      </c>
      <c r="K40" s="2">
        <f>IF('1-ПКС'!AA26&gt;=5,1,0)</f>
        <v>0</v>
      </c>
      <c r="L40" s="2">
        <f>'1-ПКС'!E26</f>
        <v>0</v>
      </c>
      <c r="M40" s="2">
        <f>IF('1-ПКС'!Y26&gt;=5,1,0)</f>
        <v>0</v>
      </c>
      <c r="N40" s="2">
        <f>IF('1-ПКС'!M26&gt;=2,1,0)</f>
        <v>1</v>
      </c>
      <c r="O40" s="2">
        <f>IF('1-ПКС'!O26&gt;=2,1,0)</f>
        <v>1</v>
      </c>
      <c r="P40" s="2">
        <f>'1-ПКС'!F26</f>
        <v>1</v>
      </c>
      <c r="Q40" s="2">
        <f>IF('1-ПКС'!T26&gt;=2,1,0)</f>
        <v>1</v>
      </c>
      <c r="R40" s="2">
        <f>IF('1-ПКС'!U26&gt;=2,1,0)</f>
        <v>1</v>
      </c>
      <c r="S40" s="2">
        <f>IF('1-ПКС'!X26&gt;=5,1,0)</f>
        <v>0</v>
      </c>
      <c r="T40" s="2">
        <f>'1-ПКС'!D26</f>
        <v>1</v>
      </c>
      <c r="U40" s="2">
        <f>'1-ПКС'!G26</f>
        <v>1</v>
      </c>
      <c r="V40" s="2">
        <f>'1-ПКС'!J26</f>
        <v>1</v>
      </c>
      <c r="W40" s="2">
        <f>IF('1-ПКС'!P26&gt;=2,1,0)</f>
        <v>1</v>
      </c>
      <c r="X40" s="2">
        <f>IF('1-ПКС'!R26&gt;=2,1,0)</f>
        <v>1</v>
      </c>
      <c r="Y40" s="2">
        <f>'1-ПКС'!I26</f>
        <v>1</v>
      </c>
      <c r="Z40" s="2">
        <f>IF('1-ПКС'!S26&gt;=2,1,0)</f>
        <v>0</v>
      </c>
      <c r="AA40" s="2">
        <f t="shared" si="0"/>
        <v>18</v>
      </c>
      <c r="AB40" s="22">
        <f t="shared" si="1"/>
        <v>0.75</v>
      </c>
      <c r="AC40" s="2">
        <f t="shared" si="2"/>
        <v>3</v>
      </c>
      <c r="AD40" s="5"/>
      <c r="AE40" s="5"/>
      <c r="AF40" s="5"/>
    </row>
    <row r="41" spans="1:32" ht="12.75">
      <c r="A41" s="2">
        <v>23</v>
      </c>
      <c r="B41" s="21" t="s">
        <v>159</v>
      </c>
      <c r="C41" s="2">
        <f>'1-ПКС'!B27</f>
        <v>1</v>
      </c>
      <c r="D41" s="2">
        <f>'1-ПКС'!C27</f>
        <v>1</v>
      </c>
      <c r="E41" s="2">
        <f>IF('1-ПКС'!V27&gt;=2,1,0)</f>
        <v>1</v>
      </c>
      <c r="F41" s="2">
        <f>'1-ПКС'!H27</f>
        <v>1</v>
      </c>
      <c r="G41" s="2">
        <f>'1-ПКС'!K27</f>
        <v>1</v>
      </c>
      <c r="H41" s="2">
        <f>IF('1-ПКС'!N27&gt;=2,1,0)</f>
        <v>1</v>
      </c>
      <c r="I41" s="2">
        <f>IF('1-ПКС'!Q27&gt;=2,1,0)</f>
        <v>1</v>
      </c>
      <c r="J41" s="2">
        <f>IF('1-ПКС'!Z27&gt;=5,1,0)</f>
        <v>1</v>
      </c>
      <c r="K41" s="2">
        <f>IF('1-ПКС'!AA27&gt;=5,1,0)</f>
        <v>0</v>
      </c>
      <c r="L41" s="2">
        <f>'1-ПКС'!E27</f>
        <v>1</v>
      </c>
      <c r="M41" s="2">
        <f>IF('1-ПКС'!Y27&gt;=5,1,0)</f>
        <v>0</v>
      </c>
      <c r="N41" s="2">
        <f>IF('1-ПКС'!M27&gt;=2,1,0)</f>
        <v>1</v>
      </c>
      <c r="O41" s="2">
        <f>IF('1-ПКС'!O27&gt;=2,1,0)</f>
        <v>1</v>
      </c>
      <c r="P41" s="2">
        <f>'1-ПКС'!F27</f>
        <v>1</v>
      </c>
      <c r="Q41" s="2">
        <f>IF('1-ПКС'!T27&gt;=2,1,0)</f>
        <v>0</v>
      </c>
      <c r="R41" s="2">
        <f>IF('1-ПКС'!U27&gt;=2,1,0)</f>
        <v>1</v>
      </c>
      <c r="S41" s="2">
        <f>IF('1-ПКС'!X27&gt;=5,1,0)</f>
        <v>1</v>
      </c>
      <c r="T41" s="2">
        <f>'1-ПКС'!D27</f>
        <v>1</v>
      </c>
      <c r="U41" s="2">
        <f>'1-ПКС'!G27</f>
        <v>1</v>
      </c>
      <c r="V41" s="2">
        <f>'1-ПКС'!J27</f>
        <v>1</v>
      </c>
      <c r="W41" s="2">
        <f>IF('1-ПКС'!P27&gt;=2,1,0)</f>
        <v>1</v>
      </c>
      <c r="X41" s="2">
        <f>IF('1-ПКС'!R27&gt;=2,1,0)</f>
        <v>1</v>
      </c>
      <c r="Y41" s="2">
        <f>'1-ПКС'!I27</f>
        <v>1</v>
      </c>
      <c r="Z41" s="2">
        <f>IF('1-ПКС'!S27&gt;=2,1,0)</f>
        <v>1</v>
      </c>
      <c r="AA41" s="2">
        <f t="shared" si="0"/>
        <v>21</v>
      </c>
      <c r="AB41" s="22">
        <f t="shared" si="1"/>
        <v>0.875</v>
      </c>
      <c r="AC41" s="2">
        <f t="shared" si="2"/>
        <v>4</v>
      </c>
      <c r="AD41" s="5"/>
      <c r="AE41" s="5"/>
      <c r="AF41" s="5"/>
    </row>
    <row r="42" spans="1:32" ht="12.75">
      <c r="A42" s="2">
        <v>24</v>
      </c>
      <c r="B42" s="21" t="s">
        <v>160</v>
      </c>
      <c r="C42" s="2">
        <f>'1-ПКС'!B28</f>
        <v>1</v>
      </c>
      <c r="D42" s="2">
        <f>'1-ПКС'!C28</f>
        <v>1</v>
      </c>
      <c r="E42" s="2">
        <f>IF('1-ПКС'!V28&gt;=2,1,0)</f>
        <v>1</v>
      </c>
      <c r="F42" s="2">
        <f>'1-ПКС'!H28</f>
        <v>1</v>
      </c>
      <c r="G42" s="2">
        <f>'1-ПКС'!K28</f>
        <v>0</v>
      </c>
      <c r="H42" s="2">
        <f>IF('1-ПКС'!N28&gt;=2,1,0)</f>
        <v>1</v>
      </c>
      <c r="I42" s="2">
        <f>IF('1-ПКС'!Q28&gt;=2,1,0)</f>
        <v>1</v>
      </c>
      <c r="J42" s="2">
        <f>IF('1-ПКС'!Z28&gt;=5,1,0)</f>
        <v>1</v>
      </c>
      <c r="K42" s="2">
        <f>IF('1-ПКС'!AA28&gt;=5,1,0)</f>
        <v>1</v>
      </c>
      <c r="L42" s="2">
        <f>'1-ПКС'!E28</f>
        <v>1</v>
      </c>
      <c r="M42" s="2">
        <f>IF('1-ПКС'!Y28&gt;=5,1,0)</f>
        <v>1</v>
      </c>
      <c r="N42" s="2">
        <f>IF('1-ПКС'!M28&gt;=2,1,0)</f>
        <v>1</v>
      </c>
      <c r="O42" s="2">
        <f>IF('1-ПКС'!O28&gt;=2,1,0)</f>
        <v>1</v>
      </c>
      <c r="P42" s="2">
        <f>'1-ПКС'!F28</f>
        <v>1</v>
      </c>
      <c r="Q42" s="2">
        <f>IF('1-ПКС'!T28&gt;=2,1,0)</f>
        <v>1</v>
      </c>
      <c r="R42" s="2">
        <f>IF('1-ПКС'!U28&gt;=2,1,0)</f>
        <v>1</v>
      </c>
      <c r="S42" s="2">
        <f>IF('1-ПКС'!X28&gt;=5,1,0)</f>
        <v>1</v>
      </c>
      <c r="T42" s="2">
        <f>'1-ПКС'!D28</f>
        <v>1</v>
      </c>
      <c r="U42" s="2">
        <f>'1-ПКС'!G28</f>
        <v>1</v>
      </c>
      <c r="V42" s="2">
        <f>'1-ПКС'!J28</f>
        <v>1</v>
      </c>
      <c r="W42" s="2">
        <f>IF('1-ПКС'!P28&gt;=2,1,0)</f>
        <v>1</v>
      </c>
      <c r="X42" s="2">
        <f>IF('1-ПКС'!R28&gt;=2,1,0)</f>
        <v>1</v>
      </c>
      <c r="Y42" s="2">
        <f>'1-ПКС'!I28</f>
        <v>1</v>
      </c>
      <c r="Z42" s="2">
        <f>IF('1-ПКС'!S28&gt;=2,1,0)</f>
        <v>1</v>
      </c>
      <c r="AA42" s="2">
        <f t="shared" si="0"/>
        <v>23</v>
      </c>
      <c r="AB42" s="22">
        <f t="shared" si="1"/>
        <v>0.9583333333333334</v>
      </c>
      <c r="AC42" s="2">
        <f t="shared" si="2"/>
        <v>5</v>
      </c>
      <c r="AD42" s="5"/>
      <c r="AE42" s="5"/>
      <c r="AF42" s="5"/>
    </row>
    <row r="43" spans="1:32" ht="12.75">
      <c r="A43" s="2">
        <v>25</v>
      </c>
      <c r="B43" s="21" t="s">
        <v>161</v>
      </c>
      <c r="C43" s="2">
        <f>'1-ПКС'!B29</f>
        <v>1</v>
      </c>
      <c r="D43" s="2">
        <f>'1-ПКС'!C29</f>
        <v>1</v>
      </c>
      <c r="E43" s="2">
        <f>IF('1-ПКС'!V29&gt;=2,1,0)</f>
        <v>1</v>
      </c>
      <c r="F43" s="2">
        <f>'1-ПКС'!H29</f>
        <v>1</v>
      </c>
      <c r="G43" s="2">
        <f>'1-ПКС'!K29</f>
        <v>1</v>
      </c>
      <c r="H43" s="2">
        <f>IF('1-ПКС'!N29&gt;=2,1,0)</f>
        <v>1</v>
      </c>
      <c r="I43" s="2">
        <f>IF('1-ПКС'!Q29&gt;=2,1,0)</f>
        <v>1</v>
      </c>
      <c r="J43" s="2">
        <f>IF('1-ПКС'!Z29&gt;=5,1,0)</f>
        <v>0</v>
      </c>
      <c r="K43" s="2">
        <f>IF('1-ПКС'!AA29&gt;=5,1,0)</f>
        <v>0</v>
      </c>
      <c r="L43" s="2">
        <f>'1-ПКС'!E29</f>
        <v>1</v>
      </c>
      <c r="M43" s="2">
        <f>IF('1-ПКС'!Y29&gt;=5,1,0)</f>
        <v>0</v>
      </c>
      <c r="N43" s="2">
        <f>IF('1-ПКС'!M29&gt;=2,1,0)</f>
        <v>1</v>
      </c>
      <c r="O43" s="2">
        <f>IF('1-ПКС'!O29&gt;=2,1,0)</f>
        <v>1</v>
      </c>
      <c r="P43" s="2">
        <f>'1-ПКС'!F29</f>
        <v>1</v>
      </c>
      <c r="Q43" s="2">
        <f>IF('1-ПКС'!T29&gt;=2,1,0)</f>
        <v>0</v>
      </c>
      <c r="R43" s="2">
        <f>IF('1-ПКС'!U29&gt;=2,1,0)</f>
        <v>0</v>
      </c>
      <c r="S43" s="2">
        <f>IF('1-ПКС'!X29&gt;=5,1,0)</f>
        <v>1</v>
      </c>
      <c r="T43" s="2">
        <f>'1-ПКС'!D29</f>
        <v>1</v>
      </c>
      <c r="U43" s="2">
        <f>'1-ПКС'!G29</f>
        <v>1</v>
      </c>
      <c r="V43" s="2">
        <f>'1-ПКС'!J29</f>
        <v>0</v>
      </c>
      <c r="W43" s="2">
        <f>IF('1-ПКС'!P29&gt;=2,1,0)</f>
        <v>1</v>
      </c>
      <c r="X43" s="2">
        <f>IF('1-ПКС'!R29&gt;=2,1,0)</f>
        <v>0</v>
      </c>
      <c r="Y43" s="2">
        <f>'1-ПКС'!I29</f>
        <v>1</v>
      </c>
      <c r="Z43" s="2">
        <f>IF('1-ПКС'!S29&gt;=2,1,0)</f>
        <v>1</v>
      </c>
      <c r="AA43" s="2">
        <f t="shared" si="0"/>
        <v>17</v>
      </c>
      <c r="AB43" s="22">
        <f t="shared" si="1"/>
        <v>0.7083333333333334</v>
      </c>
      <c r="AC43" s="2">
        <f t="shared" si="2"/>
        <v>3</v>
      </c>
      <c r="AD43" s="5"/>
      <c r="AE43" s="5"/>
      <c r="AF43" s="5"/>
    </row>
    <row r="44" spans="1:32" ht="12.75">
      <c r="A44" s="2">
        <v>26</v>
      </c>
      <c r="B44" s="21" t="s">
        <v>162</v>
      </c>
      <c r="C44" s="2">
        <f>'1-ПКС'!B30</f>
        <v>1</v>
      </c>
      <c r="D44" s="2">
        <f>'1-ПКС'!C30</f>
        <v>1</v>
      </c>
      <c r="E44" s="2">
        <f>IF('1-ПКС'!V30&gt;=2,1,0)</f>
        <v>1</v>
      </c>
      <c r="F44" s="2">
        <f>'1-ПКС'!H30</f>
        <v>1</v>
      </c>
      <c r="G44" s="2">
        <f>'1-ПКС'!K30</f>
        <v>0</v>
      </c>
      <c r="H44" s="2">
        <f>IF('1-ПКС'!N30&gt;=2,1,0)</f>
        <v>1</v>
      </c>
      <c r="I44" s="2">
        <f>IF('1-ПКС'!Q30&gt;=2,1,0)</f>
        <v>1</v>
      </c>
      <c r="J44" s="2">
        <f>IF('1-ПКС'!Z30&gt;=5,1,0)</f>
        <v>0</v>
      </c>
      <c r="K44" s="2">
        <f>IF('1-ПКС'!AA30&gt;=5,1,0)</f>
        <v>0</v>
      </c>
      <c r="L44" s="2">
        <f>'1-ПКС'!E30</f>
        <v>1</v>
      </c>
      <c r="M44" s="2">
        <f>IF('1-ПКС'!Y30&gt;=5,1,0)</f>
        <v>0</v>
      </c>
      <c r="N44" s="2">
        <f>IF('1-ПКС'!M30&gt;=2,1,0)</f>
        <v>1</v>
      </c>
      <c r="O44" s="2">
        <f>IF('1-ПКС'!O30&gt;=2,1,0)</f>
        <v>1</v>
      </c>
      <c r="P44" s="2">
        <f>'1-ПКС'!F30</f>
        <v>1</v>
      </c>
      <c r="Q44" s="2">
        <f>IF('1-ПКС'!T30&gt;=2,1,0)</f>
        <v>1</v>
      </c>
      <c r="R44" s="2">
        <f>IF('1-ПКС'!U30&gt;=2,1,0)</f>
        <v>0</v>
      </c>
      <c r="S44" s="2">
        <f>IF('1-ПКС'!X30&gt;=5,1,0)</f>
        <v>1</v>
      </c>
      <c r="T44" s="2">
        <f>'1-ПКС'!D30</f>
        <v>1</v>
      </c>
      <c r="U44" s="2">
        <f>'1-ПКС'!G30</f>
        <v>1</v>
      </c>
      <c r="V44" s="2">
        <f>'1-ПКС'!J30</f>
        <v>0</v>
      </c>
      <c r="W44" s="2">
        <f>IF('1-ПКС'!P30&gt;=2,1,0)</f>
        <v>1</v>
      </c>
      <c r="X44" s="2">
        <f>IF('1-ПКС'!R30&gt;=2,1,0)</f>
        <v>0</v>
      </c>
      <c r="Y44" s="2">
        <f>'1-ПКС'!I30</f>
        <v>1</v>
      </c>
      <c r="Z44" s="2">
        <f>IF('1-ПКС'!S30&gt;=2,1,0)</f>
        <v>1</v>
      </c>
      <c r="AA44" s="2">
        <f t="shared" si="0"/>
        <v>17</v>
      </c>
      <c r="AB44" s="22">
        <f t="shared" si="1"/>
        <v>0.7083333333333334</v>
      </c>
      <c r="AC44" s="2">
        <f t="shared" si="2"/>
        <v>3</v>
      </c>
      <c r="AD44" s="5"/>
      <c r="AE44" s="5"/>
      <c r="AF44" s="5"/>
    </row>
    <row r="45" spans="1:32" ht="12.75">
      <c r="A45" s="2">
        <v>27</v>
      </c>
      <c r="B45" s="23" t="s">
        <v>163</v>
      </c>
      <c r="C45" s="2">
        <f>'1-ПКС'!B31</f>
        <v>1</v>
      </c>
      <c r="D45" s="2">
        <f>'1-ПКС'!C31</f>
        <v>1</v>
      </c>
      <c r="E45" s="2">
        <f>IF('1-ПКС'!V31&gt;=2,1,0)</f>
        <v>1</v>
      </c>
      <c r="F45" s="2">
        <f>'1-ПКС'!H31</f>
        <v>1</v>
      </c>
      <c r="G45" s="2">
        <f>'1-ПКС'!K31</f>
        <v>1</v>
      </c>
      <c r="H45" s="2">
        <f>IF('1-ПКС'!N31&gt;=2,1,0)</f>
        <v>1</v>
      </c>
      <c r="I45" s="2">
        <f>IF('1-ПКС'!Q31&gt;=2,1,0)</f>
        <v>1</v>
      </c>
      <c r="J45" s="2">
        <f>IF('1-ПКС'!Z31&gt;=5,1,0)</f>
        <v>0</v>
      </c>
      <c r="K45" s="2">
        <f>IF('1-ПКС'!AA31&gt;=5,1,0)</f>
        <v>1</v>
      </c>
      <c r="L45" s="2">
        <f>'1-ПКС'!E31</f>
        <v>1</v>
      </c>
      <c r="M45" s="2">
        <f>IF('1-ПКС'!Y31&gt;=5,1,0)</f>
        <v>1</v>
      </c>
      <c r="N45" s="2">
        <f>IF('1-ПКС'!M31&gt;=2,1,0)</f>
        <v>1</v>
      </c>
      <c r="O45" s="2">
        <f>IF('1-ПКС'!O31&gt;=2,1,0)</f>
        <v>1</v>
      </c>
      <c r="P45" s="2">
        <f>'1-ПКС'!F31</f>
        <v>1</v>
      </c>
      <c r="Q45" s="2">
        <f>IF('1-ПКС'!T31&gt;=2,1,0)</f>
        <v>1</v>
      </c>
      <c r="R45" s="2">
        <f>IF('1-ПКС'!U31&gt;=2,1,0)</f>
        <v>1</v>
      </c>
      <c r="S45" s="2">
        <f>IF('1-ПКС'!X31&gt;=5,1,0)</f>
        <v>1</v>
      </c>
      <c r="T45" s="2">
        <f>'1-ПКС'!D31</f>
        <v>0</v>
      </c>
      <c r="U45" s="2">
        <f>'1-ПКС'!G31</f>
        <v>1</v>
      </c>
      <c r="V45" s="2">
        <f>'1-ПКС'!J31</f>
        <v>1</v>
      </c>
      <c r="W45" s="2">
        <f>IF('1-ПКС'!P31&gt;=2,1,0)</f>
        <v>1</v>
      </c>
      <c r="X45" s="2">
        <f>IF('1-ПКС'!R31&gt;=2,1,0)</f>
        <v>1</v>
      </c>
      <c r="Y45" s="2">
        <f>'1-ПКС'!I31</f>
        <v>1</v>
      </c>
      <c r="Z45" s="2">
        <f>IF('1-ПКС'!S31&gt;=2,1,0)</f>
        <v>1</v>
      </c>
      <c r="AA45" s="2">
        <f t="shared" si="0"/>
        <v>22</v>
      </c>
      <c r="AB45" s="22">
        <f t="shared" si="1"/>
        <v>0.9166666666666666</v>
      </c>
      <c r="AC45" s="2">
        <f t="shared" si="2"/>
        <v>5</v>
      </c>
      <c r="AD45" s="5"/>
      <c r="AE45" s="5"/>
      <c r="AF45" s="5"/>
    </row>
    <row r="46" spans="1:32" ht="12.75">
      <c r="A46" s="2"/>
      <c r="B46" s="2" t="s">
        <v>12</v>
      </c>
      <c r="C46" s="2">
        <f aca="true" t="shared" si="3" ref="C46:AA46">SUM(C19:C45)</f>
        <v>25</v>
      </c>
      <c r="D46" s="2">
        <f t="shared" si="3"/>
        <v>25</v>
      </c>
      <c r="E46" s="2">
        <f t="shared" si="3"/>
        <v>23</v>
      </c>
      <c r="F46" s="2">
        <f t="shared" si="3"/>
        <v>26</v>
      </c>
      <c r="G46" s="2">
        <f t="shared" si="3"/>
        <v>15</v>
      </c>
      <c r="H46" s="2">
        <f t="shared" si="3"/>
        <v>23</v>
      </c>
      <c r="I46" s="2">
        <f t="shared" si="3"/>
        <v>20</v>
      </c>
      <c r="J46" s="2">
        <f t="shared" si="3"/>
        <v>16</v>
      </c>
      <c r="K46" s="2">
        <f t="shared" si="3"/>
        <v>8</v>
      </c>
      <c r="L46" s="2">
        <f t="shared" si="3"/>
        <v>23</v>
      </c>
      <c r="M46" s="2">
        <f t="shared" si="3"/>
        <v>13</v>
      </c>
      <c r="N46" s="2">
        <f t="shared" si="3"/>
        <v>23</v>
      </c>
      <c r="O46" s="2">
        <f t="shared" si="3"/>
        <v>25</v>
      </c>
      <c r="P46" s="2">
        <f t="shared" si="3"/>
        <v>22</v>
      </c>
      <c r="Q46" s="2">
        <f t="shared" si="3"/>
        <v>17</v>
      </c>
      <c r="R46" s="2">
        <f t="shared" si="3"/>
        <v>15</v>
      </c>
      <c r="S46" s="2">
        <f t="shared" si="3"/>
        <v>14</v>
      </c>
      <c r="T46" s="2">
        <f t="shared" si="3"/>
        <v>25</v>
      </c>
      <c r="U46" s="2">
        <f t="shared" si="3"/>
        <v>24</v>
      </c>
      <c r="V46" s="2">
        <f t="shared" si="3"/>
        <v>17</v>
      </c>
      <c r="W46" s="2">
        <f t="shared" si="3"/>
        <v>23</v>
      </c>
      <c r="X46" s="2">
        <f t="shared" si="3"/>
        <v>21</v>
      </c>
      <c r="Y46" s="2">
        <f t="shared" si="3"/>
        <v>27</v>
      </c>
      <c r="Z46" s="2">
        <f t="shared" si="3"/>
        <v>23</v>
      </c>
      <c r="AA46" s="2">
        <f t="shared" si="3"/>
        <v>493</v>
      </c>
      <c r="AB46" s="2"/>
      <c r="AC46" s="2"/>
      <c r="AD46" s="5"/>
      <c r="AE46" s="5"/>
      <c r="AF46" s="5"/>
    </row>
    <row r="47" spans="1:32" ht="12.75">
      <c r="A47" s="2"/>
      <c r="B47" s="2" t="s">
        <v>64</v>
      </c>
      <c r="C47" s="2">
        <f aca="true" t="shared" si="4" ref="C47:Z47">C46/$B$18</f>
        <v>0.9259259259259259</v>
      </c>
      <c r="D47" s="2">
        <f t="shared" si="4"/>
        <v>0.9259259259259259</v>
      </c>
      <c r="E47" s="2">
        <f t="shared" si="4"/>
        <v>0.8518518518518519</v>
      </c>
      <c r="F47" s="2">
        <f t="shared" si="4"/>
        <v>0.9629629629629629</v>
      </c>
      <c r="G47" s="2">
        <f t="shared" si="4"/>
        <v>0.5555555555555556</v>
      </c>
      <c r="H47" s="2">
        <f t="shared" si="4"/>
        <v>0.8518518518518519</v>
      </c>
      <c r="I47" s="2">
        <f t="shared" si="4"/>
        <v>0.7407407407407407</v>
      </c>
      <c r="J47" s="2">
        <f t="shared" si="4"/>
        <v>0.5925925925925926</v>
      </c>
      <c r="K47" s="2">
        <f t="shared" si="4"/>
        <v>0.2962962962962963</v>
      </c>
      <c r="L47" s="2">
        <f t="shared" si="4"/>
        <v>0.8518518518518519</v>
      </c>
      <c r="M47" s="2">
        <f t="shared" si="4"/>
        <v>0.48148148148148145</v>
      </c>
      <c r="N47" s="2">
        <f t="shared" si="4"/>
        <v>0.8518518518518519</v>
      </c>
      <c r="O47" s="2">
        <f t="shared" si="4"/>
        <v>0.9259259259259259</v>
      </c>
      <c r="P47" s="2">
        <f t="shared" si="4"/>
        <v>0.8148148148148148</v>
      </c>
      <c r="Q47" s="2">
        <f t="shared" si="4"/>
        <v>0.6296296296296297</v>
      </c>
      <c r="R47" s="2">
        <f t="shared" si="4"/>
        <v>0.5555555555555556</v>
      </c>
      <c r="S47" s="2">
        <f t="shared" si="4"/>
        <v>0.5185185185185185</v>
      </c>
      <c r="T47" s="2">
        <f t="shared" si="4"/>
        <v>0.9259259259259259</v>
      </c>
      <c r="U47" s="2">
        <f t="shared" si="4"/>
        <v>0.8888888888888888</v>
      </c>
      <c r="V47" s="2">
        <f t="shared" si="4"/>
        <v>0.6296296296296297</v>
      </c>
      <c r="W47" s="2">
        <f t="shared" si="4"/>
        <v>0.8518518518518519</v>
      </c>
      <c r="X47" s="2">
        <f t="shared" si="4"/>
        <v>0.7777777777777778</v>
      </c>
      <c r="Y47" s="2">
        <f t="shared" si="4"/>
        <v>1</v>
      </c>
      <c r="Z47" s="2">
        <f t="shared" si="4"/>
        <v>0.8518518518518519</v>
      </c>
      <c r="AA47" s="22">
        <f>AA46/($B$18*24)</f>
        <v>0.7608024691358025</v>
      </c>
      <c r="AB47" s="2"/>
      <c r="AC47" s="2"/>
      <c r="AD47" s="5"/>
      <c r="AE47" s="5"/>
      <c r="AF47" s="5"/>
    </row>
    <row r="49" spans="2:26" ht="12.75">
      <c r="B49" s="2"/>
      <c r="C49" s="80" t="s">
        <v>27</v>
      </c>
      <c r="D49" s="80"/>
      <c r="E49" s="2" t="s">
        <v>28</v>
      </c>
      <c r="F49" s="80" t="s">
        <v>29</v>
      </c>
      <c r="G49" s="80"/>
      <c r="H49" s="80"/>
      <c r="I49" s="80"/>
      <c r="J49" s="80"/>
      <c r="K49" s="80"/>
      <c r="L49" s="76" t="s">
        <v>30</v>
      </c>
      <c r="M49" s="76"/>
      <c r="N49" s="80" t="s">
        <v>31</v>
      </c>
      <c r="O49" s="80"/>
      <c r="P49" s="76" t="s">
        <v>32</v>
      </c>
      <c r="Q49" s="76"/>
      <c r="R49" s="76"/>
      <c r="S49" s="19" t="s">
        <v>33</v>
      </c>
      <c r="T49" s="2" t="s">
        <v>34</v>
      </c>
      <c r="U49" s="80" t="s">
        <v>10</v>
      </c>
      <c r="V49" s="80"/>
      <c r="W49" s="80"/>
      <c r="X49" s="2" t="s">
        <v>35</v>
      </c>
      <c r="Y49" s="19" t="s">
        <v>36</v>
      </c>
      <c r="Z49" s="2" t="s">
        <v>37</v>
      </c>
    </row>
    <row r="50" spans="2:26" ht="12.75">
      <c r="B50" s="2" t="s">
        <v>12</v>
      </c>
      <c r="C50" s="84">
        <f>C46+D46</f>
        <v>50</v>
      </c>
      <c r="D50" s="86"/>
      <c r="E50" s="2">
        <f>E46</f>
        <v>23</v>
      </c>
      <c r="F50" s="84">
        <f>F46+G46+H46+I46+J46+K46</f>
        <v>108</v>
      </c>
      <c r="G50" s="85"/>
      <c r="H50" s="85"/>
      <c r="I50" s="85"/>
      <c r="J50" s="85"/>
      <c r="K50" s="86"/>
      <c r="L50" s="84">
        <f>L46+M46</f>
        <v>36</v>
      </c>
      <c r="M50" s="86"/>
      <c r="N50" s="84">
        <f>N46+O46</f>
        <v>48</v>
      </c>
      <c r="O50" s="86"/>
      <c r="P50" s="84">
        <f>P46+Q46+R46</f>
        <v>54</v>
      </c>
      <c r="Q50" s="85"/>
      <c r="R50" s="86"/>
      <c r="S50" s="2">
        <f>S46</f>
        <v>14</v>
      </c>
      <c r="T50" s="2">
        <f>T46</f>
        <v>25</v>
      </c>
      <c r="U50" s="84">
        <f>U46+V46+W46</f>
        <v>64</v>
      </c>
      <c r="V50" s="85"/>
      <c r="W50" s="86"/>
      <c r="X50" s="2">
        <f aca="true" t="shared" si="5" ref="X50:Z51">X46</f>
        <v>21</v>
      </c>
      <c r="Y50" s="2">
        <f t="shared" si="5"/>
        <v>27</v>
      </c>
      <c r="Z50" s="2">
        <f t="shared" si="5"/>
        <v>23</v>
      </c>
    </row>
    <row r="51" spans="2:26" ht="12.75">
      <c r="B51" s="2" t="s">
        <v>64</v>
      </c>
      <c r="C51" s="82">
        <f>C50/(2*B18)</f>
        <v>0.9259259259259259</v>
      </c>
      <c r="D51" s="83"/>
      <c r="E51" s="75">
        <f>E47</f>
        <v>0.8518518518518519</v>
      </c>
      <c r="F51" s="82">
        <f>F50/(6*B18)</f>
        <v>0.6666666666666666</v>
      </c>
      <c r="G51" s="87"/>
      <c r="H51" s="87"/>
      <c r="I51" s="87"/>
      <c r="J51" s="87"/>
      <c r="K51" s="83"/>
      <c r="L51" s="82">
        <f>L50/(2*B18)</f>
        <v>0.6666666666666666</v>
      </c>
      <c r="M51" s="83"/>
      <c r="N51" s="82">
        <f>N50/(2*B18)</f>
        <v>0.8888888888888888</v>
      </c>
      <c r="O51" s="83"/>
      <c r="P51" s="82">
        <f>P50/(3*B18)</f>
        <v>0.6666666666666666</v>
      </c>
      <c r="Q51" s="87"/>
      <c r="R51" s="83"/>
      <c r="S51" s="75">
        <f>S47</f>
        <v>0.5185185185185185</v>
      </c>
      <c r="T51" s="75">
        <f>T47</f>
        <v>0.9259259259259259</v>
      </c>
      <c r="U51" s="82">
        <f>U50/(3*B18)</f>
        <v>0.7901234567901234</v>
      </c>
      <c r="V51" s="87"/>
      <c r="W51" s="83"/>
      <c r="X51" s="75">
        <f t="shared" si="5"/>
        <v>0.7777777777777778</v>
      </c>
      <c r="Y51" s="75">
        <f t="shared" si="5"/>
        <v>1</v>
      </c>
      <c r="Z51" s="75">
        <f t="shared" si="5"/>
        <v>0.8518518518518519</v>
      </c>
    </row>
    <row r="55" spans="2:3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6"/>
      <c r="AC55" s="26"/>
      <c r="AD55" s="25"/>
      <c r="AE55" s="27"/>
      <c r="AF55" s="27"/>
      <c r="AG55" s="27"/>
      <c r="AH55" s="27"/>
      <c r="AI55" s="27"/>
      <c r="AJ55" s="27"/>
      <c r="AK55" s="27"/>
    </row>
    <row r="56" spans="2:37" ht="12.75">
      <c r="B56" s="2" t="s">
        <v>65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4"/>
      <c r="AE56" s="5"/>
      <c r="AF56" s="5"/>
      <c r="AG56" s="5"/>
      <c r="AH56" s="5"/>
      <c r="AI56" s="5"/>
      <c r="AJ56" s="5"/>
      <c r="AK56" s="5"/>
    </row>
    <row r="57" spans="2:3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4"/>
      <c r="AE57" s="5"/>
      <c r="AF57" s="5"/>
      <c r="AG57" s="5"/>
      <c r="AH57" s="5"/>
      <c r="AI57" s="5"/>
      <c r="AJ57" s="5"/>
      <c r="AK57" s="5"/>
    </row>
    <row r="58" spans="2:3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4"/>
      <c r="AE58" s="5"/>
      <c r="AF58" s="5"/>
      <c r="AG58" s="5"/>
      <c r="AH58" s="5"/>
      <c r="AI58" s="5"/>
      <c r="AJ58" s="5"/>
      <c r="AK58" s="5"/>
    </row>
    <row r="59" spans="2:37" ht="12.75">
      <c r="B59" s="2" t="s">
        <v>66</v>
      </c>
      <c r="C59" s="2">
        <f>COUNTIF(AB19:AB44,"&lt;70%")</f>
        <v>3</v>
      </c>
      <c r="D59" s="28">
        <f>C59/$B$18</f>
        <v>0.1111111111111111</v>
      </c>
      <c r="E59" s="2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9"/>
      <c r="AC59" s="2"/>
      <c r="AD59" s="4"/>
      <c r="AE59" s="5"/>
      <c r="AF59" s="5"/>
      <c r="AG59" s="5"/>
      <c r="AH59" s="5"/>
      <c r="AI59" s="5"/>
      <c r="AJ59" s="5"/>
      <c r="AK59" s="5"/>
    </row>
    <row r="60" spans="2:37" ht="12.75">
      <c r="B60" s="2" t="s">
        <v>67</v>
      </c>
      <c r="C60" s="30">
        <f>COUNTIF(AB19:AB44,"&lt;80%")-C59</f>
        <v>14</v>
      </c>
      <c r="D60" s="28">
        <f>C60/$B$18</f>
        <v>0.5185185185185185</v>
      </c>
      <c r="E60" s="2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9"/>
      <c r="AC60" s="2"/>
      <c r="AD60" s="4"/>
      <c r="AE60" s="5"/>
      <c r="AF60" s="5"/>
      <c r="AG60" s="5"/>
      <c r="AH60" s="5"/>
      <c r="AI60" s="5"/>
      <c r="AJ60" s="5"/>
      <c r="AK60" s="5"/>
    </row>
    <row r="61" spans="2:37" ht="12.75">
      <c r="B61" s="2" t="s">
        <v>68</v>
      </c>
      <c r="C61" s="30">
        <f>COUNTIF(AB19:AB44,"&lt;90%")-C59-C60</f>
        <v>3</v>
      </c>
      <c r="D61" s="28">
        <f>C61/$B$18</f>
        <v>0.1111111111111111</v>
      </c>
      <c r="E61" s="2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9"/>
      <c r="AC61" s="2"/>
      <c r="AD61" s="4"/>
      <c r="AE61" s="5"/>
      <c r="AF61" s="5"/>
      <c r="AG61" s="5"/>
      <c r="AH61" s="5"/>
      <c r="AI61" s="5"/>
      <c r="AJ61" s="5"/>
      <c r="AK61" s="5"/>
    </row>
    <row r="62" spans="2:37" ht="12.75">
      <c r="B62" s="2" t="s">
        <v>69</v>
      </c>
      <c r="C62" s="30">
        <f>COUNTIF(AB19:AB44,"&lt;=100%")-C60-C61-C59</f>
        <v>6</v>
      </c>
      <c r="D62" s="28">
        <f>C62/$B$18</f>
        <v>0.2222222222222222</v>
      </c>
      <c r="E62" s="2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9"/>
      <c r="AC62" s="2"/>
      <c r="AD62" s="4"/>
      <c r="AE62" s="5"/>
      <c r="AF62" s="5"/>
      <c r="AG62" s="5"/>
      <c r="AH62" s="5"/>
      <c r="AI62" s="5"/>
      <c r="AJ62" s="5"/>
      <c r="AK62" s="5"/>
    </row>
    <row r="63" spans="2:3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4"/>
      <c r="AE63" s="5"/>
      <c r="AF63" s="5"/>
      <c r="AG63" s="5"/>
      <c r="AH63" s="5"/>
      <c r="AI63" s="5"/>
      <c r="AJ63" s="5"/>
      <c r="AK63" s="5"/>
    </row>
    <row r="64" spans="2:3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4"/>
      <c r="AE64" s="5"/>
      <c r="AF64" s="5"/>
      <c r="AG64" s="5"/>
      <c r="AH64" s="31"/>
      <c r="AI64" s="31"/>
      <c r="AJ64" s="31"/>
      <c r="AK64" s="31"/>
    </row>
    <row r="65" spans="2:3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4"/>
      <c r="AE65" s="5"/>
      <c r="AF65" s="5"/>
      <c r="AG65" s="5"/>
      <c r="AH65" s="5"/>
      <c r="AI65" s="5"/>
      <c r="AJ65" s="5"/>
      <c r="AK65" s="5"/>
    </row>
    <row r="66" spans="2:3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4"/>
      <c r="AE66" s="5"/>
      <c r="AF66" s="5"/>
      <c r="AG66" s="5"/>
      <c r="AH66" s="5"/>
      <c r="AI66" s="5"/>
      <c r="AJ66" s="5"/>
      <c r="AK66" s="5"/>
    </row>
    <row r="67" spans="2:3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4"/>
      <c r="AE67" s="5"/>
      <c r="AF67" s="5"/>
      <c r="AG67" s="5"/>
      <c r="AH67" s="5"/>
      <c r="AI67" s="5"/>
      <c r="AJ67" s="5"/>
      <c r="AK67" s="5"/>
    </row>
    <row r="68" spans="2:3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4"/>
      <c r="AE68" s="5"/>
      <c r="AF68" s="5"/>
      <c r="AG68" s="5"/>
      <c r="AH68" s="5"/>
      <c r="AI68" s="5"/>
      <c r="AJ68" s="5"/>
      <c r="AK68" s="5"/>
    </row>
    <row r="69" spans="2:3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4"/>
      <c r="AE69" s="5"/>
      <c r="AF69" s="5"/>
      <c r="AG69" s="5"/>
      <c r="AH69" s="5"/>
      <c r="AI69" s="5"/>
      <c r="AJ69" s="5"/>
      <c r="AK69" s="5"/>
    </row>
    <row r="70" spans="2:37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4"/>
      <c r="AE70" s="5"/>
      <c r="AF70" s="5"/>
      <c r="AG70" s="5"/>
      <c r="AH70" s="5"/>
      <c r="AI70" s="5"/>
      <c r="AJ70" s="5"/>
      <c r="AK70" s="5"/>
    </row>
    <row r="71" spans="2:37" ht="12.75">
      <c r="B71" s="2" t="s">
        <v>70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4"/>
      <c r="AE71" s="5"/>
      <c r="AF71" s="5"/>
      <c r="AG71" s="5"/>
      <c r="AH71" s="5"/>
      <c r="AI71" s="5"/>
      <c r="AJ71" s="5"/>
      <c r="AK71" s="5"/>
    </row>
    <row r="72" spans="2:3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4"/>
      <c r="AE72" s="5"/>
      <c r="AF72" s="5"/>
      <c r="AG72" s="5"/>
      <c r="AH72" s="5"/>
      <c r="AI72" s="5"/>
      <c r="AJ72" s="5"/>
      <c r="AK72" s="5"/>
    </row>
    <row r="73" spans="2:37" ht="12.75">
      <c r="B73" s="102" t="s">
        <v>71</v>
      </c>
      <c r="C73" s="2">
        <v>1</v>
      </c>
      <c r="D73" s="24">
        <f>C47</f>
        <v>0.9259259259259259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4"/>
      <c r="AE73" s="5"/>
      <c r="AF73" s="5"/>
      <c r="AG73" s="5"/>
      <c r="AH73" s="5"/>
      <c r="AI73" s="5"/>
      <c r="AJ73" s="5"/>
      <c r="AK73" s="5"/>
    </row>
    <row r="74" spans="2:37" ht="12.75">
      <c r="B74" s="40"/>
      <c r="C74" s="2">
        <v>2</v>
      </c>
      <c r="D74" s="24">
        <f>D47</f>
        <v>0.9259259259259259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4"/>
      <c r="AE74" s="5"/>
      <c r="AF74" s="5"/>
      <c r="AG74" s="5"/>
      <c r="AH74" s="5"/>
      <c r="AI74" s="5"/>
      <c r="AJ74" s="5"/>
      <c r="AK74" s="5"/>
    </row>
    <row r="75" spans="2:37" ht="12.75">
      <c r="B75" s="40"/>
      <c r="C75" s="2">
        <v>3</v>
      </c>
      <c r="D75" s="24">
        <f>T47</f>
        <v>0.9259259259259259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4"/>
      <c r="AE75" s="5"/>
      <c r="AF75" s="5"/>
      <c r="AG75" s="5"/>
      <c r="AH75" s="5"/>
      <c r="AI75" s="5"/>
      <c r="AJ75" s="5"/>
      <c r="AK75" s="5"/>
    </row>
    <row r="76" spans="2:37" ht="12.75">
      <c r="B76" s="40"/>
      <c r="C76" s="2">
        <v>4</v>
      </c>
      <c r="D76" s="24">
        <f>L47</f>
        <v>0.8518518518518519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4"/>
      <c r="AE76" s="5"/>
      <c r="AF76" s="5"/>
      <c r="AG76" s="5"/>
      <c r="AH76" s="5"/>
      <c r="AI76" s="5"/>
      <c r="AJ76" s="5"/>
      <c r="AK76" s="5"/>
    </row>
    <row r="77" spans="2:37" ht="12.75">
      <c r="B77" s="40"/>
      <c r="C77" s="2">
        <v>5</v>
      </c>
      <c r="D77" s="24">
        <f>P47</f>
        <v>0.8148148148148148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4"/>
      <c r="AE77" s="5"/>
      <c r="AF77" s="5"/>
      <c r="AG77" s="5"/>
      <c r="AH77" s="5"/>
      <c r="AI77" s="5"/>
      <c r="AJ77" s="5"/>
      <c r="AK77" s="5"/>
    </row>
    <row r="78" spans="2:37" ht="12.75">
      <c r="B78" s="40"/>
      <c r="C78" s="2">
        <v>6</v>
      </c>
      <c r="D78" s="24">
        <f>U47</f>
        <v>0.8888888888888888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4"/>
      <c r="AE78" s="5"/>
      <c r="AF78" s="5"/>
      <c r="AG78" s="5"/>
      <c r="AH78" s="5"/>
      <c r="AI78" s="5"/>
      <c r="AJ78" s="5"/>
      <c r="AK78" s="5"/>
    </row>
    <row r="79" spans="2:37" ht="12.75">
      <c r="B79" s="40"/>
      <c r="C79" s="2">
        <v>7</v>
      </c>
      <c r="D79" s="24">
        <f>F47</f>
        <v>0.9629629629629629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4"/>
      <c r="AE79" s="5"/>
      <c r="AF79" s="5"/>
      <c r="AG79" s="5"/>
      <c r="AH79" s="5"/>
      <c r="AI79" s="5"/>
      <c r="AJ79" s="5"/>
      <c r="AK79" s="5"/>
    </row>
    <row r="80" spans="2:37" ht="12.75">
      <c r="B80" s="40"/>
      <c r="C80" s="2">
        <v>8</v>
      </c>
      <c r="D80" s="24">
        <f>Y47</f>
        <v>1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4"/>
      <c r="AE80" s="5"/>
      <c r="AF80" s="5"/>
      <c r="AG80" s="5"/>
      <c r="AH80" s="5"/>
      <c r="AI80" s="5"/>
      <c r="AJ80" s="5"/>
      <c r="AK80" s="5"/>
    </row>
    <row r="81" spans="2:37" ht="12.75">
      <c r="B81" s="40"/>
      <c r="C81" s="2">
        <v>9</v>
      </c>
      <c r="D81" s="24">
        <f>V47</f>
        <v>0.6296296296296297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4"/>
      <c r="AE81" s="5"/>
      <c r="AF81" s="5"/>
      <c r="AG81" s="5"/>
      <c r="AH81" s="5"/>
      <c r="AI81" s="5"/>
      <c r="AJ81" s="5"/>
      <c r="AK81" s="5"/>
    </row>
    <row r="82" spans="2:37" ht="12.75">
      <c r="B82" s="41"/>
      <c r="C82" s="2">
        <v>10</v>
      </c>
      <c r="D82" s="24">
        <f>G47</f>
        <v>0.5555555555555556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4"/>
      <c r="AE82" s="5"/>
      <c r="AF82" s="5"/>
      <c r="AG82" s="5"/>
      <c r="AH82" s="5"/>
      <c r="AI82" s="5"/>
      <c r="AJ82" s="5"/>
      <c r="AK82" s="5"/>
    </row>
    <row r="83" spans="2:37" ht="12.75">
      <c r="B83" s="102" t="s">
        <v>72</v>
      </c>
      <c r="C83" s="2">
        <v>1</v>
      </c>
      <c r="D83" s="24">
        <f>N47</f>
        <v>0.8518518518518519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4"/>
      <c r="AE83" s="5"/>
      <c r="AF83" s="5"/>
      <c r="AG83" s="5"/>
      <c r="AH83" s="5"/>
      <c r="AI83" s="5"/>
      <c r="AJ83" s="5"/>
      <c r="AK83" s="5"/>
    </row>
    <row r="84" spans="2:37" ht="12.75">
      <c r="B84" s="40"/>
      <c r="C84" s="2">
        <v>2</v>
      </c>
      <c r="D84" s="24">
        <f>H47</f>
        <v>0.8518518518518519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4"/>
      <c r="AE84" s="5"/>
      <c r="AF84" s="5"/>
      <c r="AG84" s="5"/>
      <c r="AH84" s="5"/>
      <c r="AI84" s="5"/>
      <c r="AJ84" s="5"/>
      <c r="AK84" s="5"/>
    </row>
    <row r="85" spans="2:37" ht="12.75">
      <c r="B85" s="40"/>
      <c r="C85" s="2">
        <v>3</v>
      </c>
      <c r="D85" s="24">
        <f>O47</f>
        <v>0.9259259259259259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4"/>
      <c r="AE85" s="5"/>
      <c r="AF85" s="5"/>
      <c r="AG85" s="5"/>
      <c r="AH85" s="5"/>
      <c r="AI85" s="5"/>
      <c r="AJ85" s="5"/>
      <c r="AK85" s="5"/>
    </row>
    <row r="86" spans="2:37" ht="12.75">
      <c r="B86" s="40"/>
      <c r="C86" s="2">
        <v>4</v>
      </c>
      <c r="D86" s="24">
        <f>W47</f>
        <v>0.8518518518518519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4"/>
      <c r="AE86" s="5"/>
      <c r="AF86" s="5"/>
      <c r="AG86" s="5"/>
      <c r="AH86" s="5"/>
      <c r="AI86" s="5"/>
      <c r="AJ86" s="5"/>
      <c r="AK86" s="5"/>
    </row>
    <row r="87" spans="2:37" ht="12.75">
      <c r="B87" s="40"/>
      <c r="C87" s="2">
        <v>5</v>
      </c>
      <c r="D87" s="24">
        <f>I47</f>
        <v>0.7407407407407407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4"/>
      <c r="AE87" s="5"/>
      <c r="AF87" s="5"/>
      <c r="AG87" s="5"/>
      <c r="AH87" s="5"/>
      <c r="AI87" s="5"/>
      <c r="AJ87" s="5"/>
      <c r="AK87" s="5"/>
    </row>
    <row r="88" spans="2:37" ht="12.75">
      <c r="B88" s="40"/>
      <c r="C88" s="2">
        <v>6</v>
      </c>
      <c r="D88" s="24">
        <f>X47</f>
        <v>0.7777777777777778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4"/>
      <c r="AE88" s="5"/>
      <c r="AF88" s="5"/>
      <c r="AG88" s="5"/>
      <c r="AH88" s="5"/>
      <c r="AI88" s="5"/>
      <c r="AJ88" s="5"/>
      <c r="AK88" s="5"/>
    </row>
    <row r="89" spans="2:37" ht="12.75">
      <c r="B89" s="40"/>
      <c r="C89" s="2">
        <v>7</v>
      </c>
      <c r="D89" s="24">
        <f>Z47</f>
        <v>0.8518518518518519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4"/>
      <c r="AE89" s="5"/>
      <c r="AF89" s="5"/>
      <c r="AG89" s="5"/>
      <c r="AH89" s="5"/>
      <c r="AI89" s="5"/>
      <c r="AJ89" s="5"/>
      <c r="AK89" s="5"/>
    </row>
    <row r="90" spans="2:37" ht="12.75">
      <c r="B90" s="40"/>
      <c r="C90" s="2">
        <v>8</v>
      </c>
      <c r="D90" s="24">
        <f>Q47</f>
        <v>0.6296296296296297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4"/>
      <c r="AE90" s="5"/>
      <c r="AF90" s="5"/>
      <c r="AG90" s="5"/>
      <c r="AH90" s="5"/>
      <c r="AI90" s="5"/>
      <c r="AJ90" s="5"/>
      <c r="AK90" s="5"/>
    </row>
    <row r="91" spans="2:37" ht="12.75">
      <c r="B91" s="40"/>
      <c r="C91" s="2">
        <v>9</v>
      </c>
      <c r="D91" s="24">
        <f>R47</f>
        <v>0.5555555555555556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4"/>
      <c r="AE91" s="5"/>
      <c r="AF91" s="5"/>
      <c r="AG91" s="5"/>
      <c r="AH91" s="5"/>
      <c r="AI91" s="5"/>
      <c r="AJ91" s="5"/>
      <c r="AK91" s="5"/>
    </row>
    <row r="92" spans="2:37" ht="12.75">
      <c r="B92" s="41"/>
      <c r="C92" s="2">
        <v>10</v>
      </c>
      <c r="D92" s="24">
        <f>E47</f>
        <v>0.8518518518518519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4"/>
      <c r="AE92" s="5"/>
      <c r="AF92" s="5"/>
      <c r="AG92" s="5"/>
      <c r="AH92" s="5"/>
      <c r="AI92" s="5"/>
      <c r="AJ92" s="5"/>
      <c r="AK92" s="5"/>
    </row>
    <row r="93" spans="2:37" ht="12.75">
      <c r="B93" s="102" t="s">
        <v>73</v>
      </c>
      <c r="C93" s="2">
        <v>1</v>
      </c>
      <c r="D93" s="24">
        <f>S47</f>
        <v>0.5185185185185185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4"/>
      <c r="AE93" s="5"/>
      <c r="AF93" s="5"/>
      <c r="AG93" s="5"/>
      <c r="AH93" s="5"/>
      <c r="AI93" s="5"/>
      <c r="AJ93" s="5"/>
      <c r="AK93" s="5"/>
    </row>
    <row r="94" spans="2:37" ht="12.75">
      <c r="B94" s="40"/>
      <c r="C94" s="2">
        <v>2</v>
      </c>
      <c r="D94" s="24">
        <f>M47</f>
        <v>0.48148148148148145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4"/>
      <c r="AE94" s="5"/>
      <c r="AF94" s="5"/>
      <c r="AG94" s="5"/>
      <c r="AH94" s="5"/>
      <c r="AI94" s="5"/>
      <c r="AJ94" s="5"/>
      <c r="AK94" s="5"/>
    </row>
    <row r="95" spans="2:37" ht="12.75">
      <c r="B95" s="40"/>
      <c r="C95" s="2">
        <v>3</v>
      </c>
      <c r="D95" s="24">
        <f>J47</f>
        <v>0.5925925925925926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4"/>
      <c r="AE95" s="5"/>
      <c r="AF95" s="5"/>
      <c r="AG95" s="5"/>
      <c r="AH95" s="5"/>
      <c r="AI95" s="5"/>
      <c r="AJ95" s="5"/>
      <c r="AK95" s="5"/>
    </row>
    <row r="96" spans="2:37" ht="12.75">
      <c r="B96" s="41"/>
      <c r="C96" s="2">
        <v>4</v>
      </c>
      <c r="D96" s="24">
        <f>K47</f>
        <v>0.2962962962962963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4"/>
      <c r="AE96" s="5"/>
      <c r="AF96" s="5"/>
      <c r="AG96" s="5"/>
      <c r="AH96" s="5"/>
      <c r="AI96" s="5"/>
      <c r="AJ96" s="5"/>
      <c r="AK96" s="5"/>
    </row>
    <row r="97" spans="2:3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4"/>
      <c r="AE97" s="5"/>
      <c r="AF97" s="5"/>
      <c r="AG97" s="5"/>
      <c r="AH97" s="5"/>
      <c r="AI97" s="5"/>
      <c r="AJ97" s="5"/>
      <c r="AK97" s="5"/>
    </row>
    <row r="98" spans="2:37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4"/>
      <c r="AE98" s="5"/>
      <c r="AF98" s="5"/>
      <c r="AG98" s="5"/>
      <c r="AH98" s="5"/>
      <c r="AI98" s="5"/>
      <c r="AJ98" s="5"/>
      <c r="AK98" s="5"/>
    </row>
    <row r="99" spans="2:37" ht="12.75">
      <c r="B99" s="2" t="s">
        <v>74</v>
      </c>
      <c r="C99" s="2">
        <f>COUNTIF(D73:D96,"&lt;=0,4")</f>
        <v>1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4"/>
      <c r="AE99" s="5"/>
      <c r="AF99" s="5"/>
      <c r="AG99" s="5"/>
      <c r="AH99" s="5"/>
      <c r="AI99" s="5"/>
      <c r="AJ99" s="5"/>
      <c r="AK99" s="5"/>
    </row>
    <row r="100" spans="2:37" ht="12.75">
      <c r="B100" s="2" t="s">
        <v>75</v>
      </c>
      <c r="C100" s="24">
        <f>COUNTIF(D73:D96,"&lt;=0,7")-C99</f>
        <v>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4"/>
      <c r="AE100" s="5"/>
      <c r="AF100" s="5"/>
      <c r="AG100" s="5"/>
      <c r="AH100" s="5"/>
      <c r="AI100" s="5"/>
      <c r="AJ100" s="5"/>
      <c r="AK100" s="5"/>
    </row>
    <row r="101" spans="2:37" ht="12.75">
      <c r="B101" s="2" t="s">
        <v>76</v>
      </c>
      <c r="C101" s="24">
        <f>COUNTIF(D73:D96,"&lt;=1")-C99-C100</f>
        <v>16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4"/>
      <c r="AE101" s="5"/>
      <c r="AF101" s="5"/>
      <c r="AG101" s="5"/>
      <c r="AH101" s="5"/>
      <c r="AI101" s="5"/>
      <c r="AJ101" s="5"/>
      <c r="AK101" s="5"/>
    </row>
    <row r="102" spans="2:37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4"/>
      <c r="AE102" s="5"/>
      <c r="AF102" s="5"/>
      <c r="AG102" s="5"/>
      <c r="AH102" s="5"/>
      <c r="AI102" s="5"/>
      <c r="AJ102" s="5"/>
      <c r="AK102" s="5"/>
    </row>
    <row r="103" spans="2:37" ht="12.75">
      <c r="B103" s="2" t="s">
        <v>77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4"/>
      <c r="AE103" s="5"/>
      <c r="AF103" s="5"/>
      <c r="AG103" s="5"/>
      <c r="AH103" s="5"/>
      <c r="AI103" s="5"/>
      <c r="AJ103" s="5"/>
      <c r="AK103" s="5"/>
    </row>
    <row r="104" spans="2:37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4"/>
      <c r="AE104" s="5"/>
      <c r="AF104" s="5"/>
      <c r="AG104" s="5"/>
      <c r="AH104" s="5"/>
      <c r="AI104" s="5"/>
      <c r="AJ104" s="5"/>
      <c r="AK104" s="5"/>
    </row>
    <row r="105" spans="2:37" ht="12.75">
      <c r="B105" s="1" t="s">
        <v>27</v>
      </c>
      <c r="C105" s="24">
        <f>C51</f>
        <v>0.9259259259259259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4"/>
      <c r="AE105" s="5"/>
      <c r="AF105" s="5"/>
      <c r="AG105" s="5"/>
      <c r="AH105" s="5"/>
      <c r="AI105" s="5"/>
      <c r="AJ105" s="5"/>
      <c r="AK105" s="5"/>
    </row>
    <row r="106" spans="2:37" ht="12.75">
      <c r="B106" s="1" t="s">
        <v>28</v>
      </c>
      <c r="C106" s="24">
        <f>E51</f>
        <v>0.8518518518518519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4"/>
      <c r="AE106" s="5"/>
      <c r="AF106" s="5"/>
      <c r="AG106" s="5"/>
      <c r="AH106" s="5"/>
      <c r="AI106" s="5"/>
      <c r="AJ106" s="5"/>
      <c r="AK106" s="5"/>
    </row>
    <row r="107" spans="2:37" ht="12.75">
      <c r="B107" s="1" t="s">
        <v>29</v>
      </c>
      <c r="C107" s="24">
        <f>F51</f>
        <v>0.6666666666666666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4"/>
      <c r="AE107" s="5"/>
      <c r="AF107" s="5"/>
      <c r="AG107" s="5"/>
      <c r="AH107" s="31"/>
      <c r="AI107" s="31"/>
      <c r="AJ107" s="31"/>
      <c r="AK107" s="31"/>
    </row>
    <row r="108" spans="2:37" ht="12.75">
      <c r="B108" s="1" t="s">
        <v>30</v>
      </c>
      <c r="C108" s="24">
        <f>L51</f>
        <v>0.6666666666666666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4"/>
      <c r="AE108" s="5"/>
      <c r="AF108" s="5"/>
      <c r="AG108" s="5"/>
      <c r="AH108" s="5"/>
      <c r="AI108" s="5"/>
      <c r="AJ108" s="5"/>
      <c r="AK108" s="5"/>
    </row>
    <row r="109" spans="2:37" ht="12.75">
      <c r="B109" s="1" t="s">
        <v>31</v>
      </c>
      <c r="C109" s="24">
        <f>N51</f>
        <v>0.8888888888888888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4"/>
      <c r="AE109" s="5"/>
      <c r="AF109" s="5"/>
      <c r="AG109" s="5"/>
      <c r="AH109" s="5"/>
      <c r="AI109" s="5"/>
      <c r="AJ109" s="5"/>
      <c r="AK109" s="5"/>
    </row>
    <row r="110" spans="2:37" ht="12.75">
      <c r="B110" s="1" t="s">
        <v>32</v>
      </c>
      <c r="C110" s="24">
        <f>P51</f>
        <v>0.6666666666666666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4"/>
      <c r="AE110" s="5"/>
      <c r="AF110" s="5"/>
      <c r="AG110" s="5"/>
      <c r="AH110" s="5"/>
      <c r="AI110" s="5"/>
      <c r="AJ110" s="5"/>
      <c r="AK110" s="5"/>
    </row>
    <row r="111" spans="2:37" ht="12.75">
      <c r="B111" s="1" t="s">
        <v>33</v>
      </c>
      <c r="C111" s="24">
        <f>S51</f>
        <v>0.5185185185185185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4"/>
      <c r="AE111" s="5"/>
      <c r="AF111" s="5"/>
      <c r="AG111" s="5"/>
      <c r="AH111" s="5"/>
      <c r="AI111" s="5"/>
      <c r="AJ111" s="5"/>
      <c r="AK111" s="5"/>
    </row>
    <row r="112" spans="2:37" ht="12.75">
      <c r="B112" s="1" t="s">
        <v>34</v>
      </c>
      <c r="C112" s="24">
        <f>T51</f>
        <v>0.9259259259259259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4"/>
      <c r="AE112" s="5"/>
      <c r="AF112" s="5"/>
      <c r="AG112" s="5"/>
      <c r="AH112" s="5"/>
      <c r="AI112" s="5"/>
      <c r="AJ112" s="5"/>
      <c r="AK112" s="5"/>
    </row>
    <row r="113" spans="2:37" ht="12.75">
      <c r="B113" s="1" t="s">
        <v>10</v>
      </c>
      <c r="C113" s="24">
        <f>U51</f>
        <v>0.7901234567901234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4"/>
      <c r="AE113" s="5"/>
      <c r="AF113" s="5"/>
      <c r="AG113" s="5"/>
      <c r="AH113" s="5"/>
      <c r="AI113" s="5"/>
      <c r="AJ113" s="5"/>
      <c r="AK113" s="5"/>
    </row>
    <row r="114" spans="2:37" ht="12.75">
      <c r="B114" s="1" t="s">
        <v>35</v>
      </c>
      <c r="C114" s="24">
        <f>X51</f>
        <v>0.7777777777777778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4"/>
      <c r="AE114" s="5"/>
      <c r="AF114" s="5"/>
      <c r="AG114" s="5"/>
      <c r="AH114" s="5"/>
      <c r="AI114" s="5"/>
      <c r="AJ114" s="5"/>
      <c r="AK114" s="5"/>
    </row>
    <row r="115" spans="2:37" ht="12.75">
      <c r="B115" s="1" t="s">
        <v>36</v>
      </c>
      <c r="C115" s="24">
        <f>Y51</f>
        <v>1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4"/>
      <c r="AE115" s="5"/>
      <c r="AF115" s="5"/>
      <c r="AG115" s="5"/>
      <c r="AH115" s="5"/>
      <c r="AI115" s="5"/>
      <c r="AJ115" s="5"/>
      <c r="AK115" s="5"/>
    </row>
    <row r="116" spans="2:37" ht="12.75">
      <c r="B116" s="1" t="s">
        <v>37</v>
      </c>
      <c r="C116" s="24">
        <f>Z51</f>
        <v>0.8518518518518519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4"/>
      <c r="AE116" s="5"/>
      <c r="AF116" s="5"/>
      <c r="AG116" s="5"/>
      <c r="AH116" s="5"/>
      <c r="AI116" s="5"/>
      <c r="AJ116" s="5"/>
      <c r="AK116" s="5"/>
    </row>
    <row r="117" spans="2:37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4"/>
      <c r="AE117" s="5"/>
      <c r="AF117" s="5"/>
      <c r="AG117" s="5"/>
      <c r="AH117" s="5"/>
      <c r="AI117" s="5"/>
      <c r="AJ117" s="5"/>
      <c r="AK117" s="5"/>
    </row>
  </sheetData>
  <mergeCells count="32">
    <mergeCell ref="B73:B82"/>
    <mergeCell ref="B83:B92"/>
    <mergeCell ref="B93:B96"/>
    <mergeCell ref="P50:R50"/>
    <mergeCell ref="P51:R51"/>
    <mergeCell ref="C50:D50"/>
    <mergeCell ref="C51:D51"/>
    <mergeCell ref="F50:K50"/>
    <mergeCell ref="F51:K51"/>
    <mergeCell ref="U50:W50"/>
    <mergeCell ref="U51:W51"/>
    <mergeCell ref="L50:M50"/>
    <mergeCell ref="L51:M51"/>
    <mergeCell ref="N50:O50"/>
    <mergeCell ref="N51:O51"/>
    <mergeCell ref="P49:R49"/>
    <mergeCell ref="U49:W49"/>
    <mergeCell ref="C17:D17"/>
    <mergeCell ref="F17:K17"/>
    <mergeCell ref="C49:D49"/>
    <mergeCell ref="F49:K49"/>
    <mergeCell ref="L49:M49"/>
    <mergeCell ref="N49:O49"/>
    <mergeCell ref="L17:M17"/>
    <mergeCell ref="N17:O17"/>
    <mergeCell ref="P17:R17"/>
    <mergeCell ref="B1:AC1"/>
    <mergeCell ref="B3:AC3"/>
    <mergeCell ref="B5:AC5"/>
    <mergeCell ref="U17:W17"/>
    <mergeCell ref="AA17:AB17"/>
    <mergeCell ref="B4:AD4"/>
  </mergeCells>
  <printOptions/>
  <pageMargins left="0.25" right="0.19" top="0.26" bottom="0.18" header="0.27" footer="0.17"/>
  <pageSetup fitToHeight="3" horizontalDpi="600" verticalDpi="600" orientation="landscape" paperSize="9" scale="70" r:id="rId2"/>
  <rowBreaks count="1" manualBreakCount="1">
    <brk id="52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2013-01-20T17:53:28Z</cp:lastPrinted>
  <dcterms:created xsi:type="dcterms:W3CDTF">2013-01-13T11:57:49Z</dcterms:created>
  <dcterms:modified xsi:type="dcterms:W3CDTF">2013-01-20T17:53:38Z</dcterms:modified>
  <cp:category/>
  <cp:version/>
  <cp:contentType/>
  <cp:contentStatus/>
</cp:coreProperties>
</file>